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ramb.sharepoint.com/sites/RRA-PM/Dokumenti v skupni rabi/2_SEKTOR_RR/1_SRN/01 PROGRAMSKO OBDOBJE 2021-2027/00 RRP 2021-2027/01PRIPOMBE IN DOPOLNITVE RRP 2022/MGRT 30.4. 2022/"/>
    </mc:Choice>
  </mc:AlternateContent>
  <xr:revisionPtr revIDLastSave="29" documentId="8_{DE587308-ADD1-41ED-8B23-BC3E6B6DB1B8}" xr6:coauthVersionLast="47" xr6:coauthVersionMax="47" xr10:uidLastSave="{538EAC29-62D4-4BA8-9C8F-82216FB434F1}"/>
  <bookViews>
    <workbookView xWindow="-120" yWindow="-120" windowWidth="29040" windowHeight="15840" xr2:uid="{96AE6B69-E07A-4E90-B17B-D8D4BB73610C}"/>
  </bookViews>
  <sheets>
    <sheet name="RAZVOJNI CILJ 1" sheetId="1" r:id="rId1"/>
    <sheet name="RAZVOJNI CILJ 2" sheetId="2" r:id="rId2"/>
    <sheet name="RAZVOJNI CILJ 3" sheetId="3" r:id="rId3"/>
    <sheet name="RAZVOJNI CILJ 4" sheetId="4" r:id="rId4"/>
    <sheet name="RAZVOJNI CILJ 5" sheetId="5" r:id="rId5"/>
    <sheet name="SKUPNI IZRAČUN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7" i="4" l="1"/>
  <c r="K177" i="4"/>
  <c r="J172" i="4"/>
  <c r="K172" i="4"/>
  <c r="J92" i="4"/>
  <c r="K92" i="4"/>
  <c r="I92" i="4"/>
  <c r="J71" i="4"/>
  <c r="K71" i="4"/>
  <c r="I71" i="4"/>
  <c r="J54" i="4"/>
  <c r="K54" i="4"/>
  <c r="I54" i="4"/>
  <c r="J23" i="4"/>
  <c r="K23" i="4"/>
  <c r="I23" i="4"/>
  <c r="J66" i="3"/>
  <c r="K66" i="3"/>
  <c r="I66" i="3"/>
  <c r="J159" i="4"/>
  <c r="K159" i="4"/>
  <c r="I159" i="4"/>
  <c r="J69" i="2"/>
  <c r="I69" i="2"/>
  <c r="J53" i="6" l="1"/>
  <c r="K53" i="6"/>
  <c r="I53" i="6"/>
  <c r="J23" i="6"/>
  <c r="K23" i="6"/>
  <c r="I23" i="6"/>
  <c r="J36" i="2"/>
  <c r="J27" i="5" l="1"/>
  <c r="K27" i="5" s="1"/>
  <c r="K15" i="5"/>
  <c r="I15" i="5"/>
  <c r="J122" i="4"/>
  <c r="K122" i="4" s="1"/>
  <c r="J118" i="4"/>
  <c r="K118" i="4" s="1"/>
  <c r="J102" i="4"/>
  <c r="I102" i="4" s="1"/>
  <c r="J101" i="4"/>
  <c r="K101" i="4" s="1"/>
  <c r="K99" i="4"/>
  <c r="I99" i="4"/>
  <c r="J97" i="4"/>
  <c r="K97" i="4" s="1"/>
  <c r="J75" i="4"/>
  <c r="K75" i="4" s="1"/>
  <c r="J29" i="4"/>
  <c r="I29" i="4" s="1"/>
  <c r="J27" i="4"/>
  <c r="I27" i="4" s="1"/>
  <c r="J35" i="3"/>
  <c r="I35" i="3" s="1"/>
  <c r="J34" i="3"/>
  <c r="K34" i="3" s="1"/>
  <c r="J30" i="3"/>
  <c r="K30" i="3" s="1"/>
  <c r="J29" i="3"/>
  <c r="I29" i="3" s="1"/>
  <c r="J28" i="3"/>
  <c r="I28" i="3" s="1"/>
  <c r="J27" i="3"/>
  <c r="I27" i="3" s="1"/>
  <c r="J12" i="3"/>
  <c r="K12" i="3" s="1"/>
  <c r="I12" i="3"/>
  <c r="J270" i="2"/>
  <c r="I270" i="2" s="1"/>
  <c r="J240" i="2"/>
  <c r="I240" i="2" s="1"/>
  <c r="J238" i="2"/>
  <c r="I238" i="2" s="1"/>
  <c r="J237" i="2"/>
  <c r="K237" i="2" s="1"/>
  <c r="J191" i="2"/>
  <c r="I191" i="2" s="1"/>
  <c r="I186" i="2" s="1"/>
  <c r="J170" i="2"/>
  <c r="K170" i="2" s="1"/>
  <c r="K129" i="2"/>
  <c r="I129" i="2"/>
  <c r="J101" i="2"/>
  <c r="I101" i="2" s="1"/>
  <c r="K73" i="2"/>
  <c r="K69" i="2" s="1"/>
  <c r="J23" i="2"/>
  <c r="K23" i="2" s="1"/>
  <c r="J175" i="1"/>
  <c r="J120" i="1"/>
  <c r="K120" i="1" s="1"/>
  <c r="J119" i="1"/>
  <c r="I119" i="1" s="1"/>
  <c r="J118" i="1"/>
  <c r="K118" i="1" s="1"/>
  <c r="J117" i="1"/>
  <c r="K117" i="1" s="1"/>
  <c r="J108" i="1"/>
  <c r="K108" i="1" s="1"/>
  <c r="J107" i="1"/>
  <c r="K107" i="1" s="1"/>
  <c r="J104" i="1"/>
  <c r="I104" i="1" s="1"/>
  <c r="J103" i="1"/>
  <c r="J56" i="1"/>
  <c r="K56" i="1" s="1"/>
  <c r="J48" i="1"/>
  <c r="I48" i="1" s="1"/>
  <c r="J32" i="1"/>
  <c r="K32" i="1" s="1"/>
  <c r="K12" i="1"/>
  <c r="I12" i="1"/>
  <c r="J11" i="1"/>
  <c r="K11" i="1" l="1"/>
  <c r="K10" i="1" s="1"/>
  <c r="J10" i="1"/>
  <c r="I103" i="1"/>
  <c r="J101" i="1"/>
  <c r="I175" i="1"/>
  <c r="I172" i="1" s="1"/>
  <c r="J172" i="1"/>
  <c r="K119" i="1"/>
  <c r="I120" i="1"/>
  <c r="I118" i="1"/>
  <c r="I117" i="1"/>
  <c r="K29" i="4"/>
  <c r="K102" i="4"/>
  <c r="K35" i="3"/>
  <c r="K27" i="3"/>
  <c r="K29" i="3"/>
  <c r="K270" i="2"/>
  <c r="K101" i="2"/>
  <c r="K238" i="2"/>
  <c r="I27" i="5"/>
  <c r="I118" i="4"/>
  <c r="I101" i="4"/>
  <c r="I97" i="4"/>
  <c r="I75" i="4"/>
  <c r="K27" i="4"/>
  <c r="I34" i="3"/>
  <c r="K28" i="3"/>
  <c r="I30" i="3"/>
  <c r="K240" i="2"/>
  <c r="I237" i="2"/>
  <c r="K191" i="2"/>
  <c r="I170" i="2"/>
  <c r="I23" i="2"/>
  <c r="K175" i="1"/>
  <c r="K172" i="1" s="1"/>
  <c r="I107" i="1"/>
  <c r="I108" i="1"/>
  <c r="K104" i="1"/>
  <c r="K103" i="1"/>
  <c r="K101" i="1" s="1"/>
  <c r="I56" i="1"/>
  <c r="K48" i="1"/>
  <c r="I32" i="1"/>
  <c r="I19" i="1" s="1"/>
  <c r="I11" i="1"/>
  <c r="I10" i="1" s="1"/>
  <c r="I101" i="1" l="1"/>
  <c r="J57" i="4"/>
  <c r="K57" i="4"/>
  <c r="I57" i="4"/>
  <c r="J87" i="1"/>
  <c r="K87" i="1"/>
  <c r="I87" i="1"/>
  <c r="I14" i="6"/>
  <c r="I6" i="6"/>
  <c r="J14" i="6" l="1"/>
  <c r="K14" i="6"/>
  <c r="J6" i="6"/>
  <c r="K6" i="6"/>
  <c r="I265" i="2"/>
  <c r="J86" i="2"/>
  <c r="J53" i="1"/>
  <c r="J17" i="1"/>
  <c r="K17" i="1"/>
  <c r="J13" i="1"/>
  <c r="K13" i="1"/>
  <c r="I13" i="1"/>
  <c r="I67" i="4"/>
  <c r="I174" i="2"/>
  <c r="I66" i="2"/>
  <c r="J29" i="1"/>
  <c r="K29" i="1" s="1"/>
  <c r="J28" i="1"/>
  <c r="K28" i="1" s="1"/>
  <c r="J26" i="1"/>
  <c r="K26" i="1" s="1"/>
  <c r="J169" i="2"/>
  <c r="K169" i="2" s="1"/>
  <c r="J168" i="2"/>
  <c r="K168" i="2" s="1"/>
  <c r="J167" i="2"/>
  <c r="K167" i="2" s="1"/>
  <c r="J27" i="1"/>
  <c r="K27" i="1" s="1"/>
  <c r="K27" i="2"/>
  <c r="J26" i="2"/>
  <c r="K26" i="2" s="1"/>
  <c r="J196" i="2"/>
  <c r="K196" i="2" s="1"/>
  <c r="J121" i="2"/>
  <c r="K121" i="2" s="1"/>
  <c r="J68" i="3"/>
  <c r="J34" i="2"/>
  <c r="J33" i="2"/>
  <c r="J32" i="2"/>
  <c r="J31" i="2"/>
  <c r="J30" i="2"/>
  <c r="J29" i="2"/>
  <c r="K29" i="2" s="1"/>
  <c r="J175" i="2"/>
  <c r="K175" i="2" s="1"/>
  <c r="K174" i="2" s="1"/>
  <c r="J28" i="2"/>
  <c r="K28" i="2" s="1"/>
  <c r="K68" i="4"/>
  <c r="K67" i="4" s="1"/>
  <c r="J68" i="4"/>
  <c r="J67" i="4" s="1"/>
  <c r="J266" i="2"/>
  <c r="K266" i="2" s="1"/>
  <c r="J211" i="2"/>
  <c r="K211" i="2" s="1"/>
  <c r="J210" i="2"/>
  <c r="K210" i="2" s="1"/>
  <c r="K35" i="6"/>
  <c r="J35" i="6"/>
  <c r="I35" i="6"/>
  <c r="K28" i="6"/>
  <c r="J28" i="6"/>
  <c r="I28" i="6"/>
  <c r="J14" i="5"/>
  <c r="K14" i="5"/>
  <c r="J157" i="4"/>
  <c r="K157" i="4"/>
  <c r="I157" i="4"/>
  <c r="J22" i="3"/>
  <c r="J10" i="3"/>
  <c r="J181" i="2"/>
  <c r="K181" i="2"/>
  <c r="I181" i="2"/>
  <c r="I171" i="2"/>
  <c r="I164" i="2"/>
  <c r="J155" i="1"/>
  <c r="K155" i="1"/>
  <c r="J115" i="1"/>
  <c r="K115" i="1"/>
  <c r="I14" i="5"/>
  <c r="J70" i="5"/>
  <c r="K70" i="5"/>
  <c r="J173" i="2"/>
  <c r="K98" i="2"/>
  <c r="J190" i="2"/>
  <c r="K190" i="2" s="1"/>
  <c r="K189" i="2"/>
  <c r="K217" i="2"/>
  <c r="K22" i="3"/>
  <c r="J172" i="2"/>
  <c r="K172" i="2" s="1"/>
  <c r="K171" i="2" s="1"/>
  <c r="J219" i="2"/>
  <c r="K219" i="2" s="1"/>
  <c r="J67" i="2"/>
  <c r="K67" i="2" s="1"/>
  <c r="K66" i="2" s="1"/>
  <c r="K94" i="2"/>
  <c r="K241" i="2"/>
  <c r="J187" i="2"/>
  <c r="J267" i="2"/>
  <c r="K267" i="2" s="1"/>
  <c r="K43" i="1"/>
  <c r="K23" i="1"/>
  <c r="K22" i="1"/>
  <c r="K25" i="1"/>
  <c r="J21" i="1"/>
  <c r="I155" i="1"/>
  <c r="K61" i="1"/>
  <c r="J123" i="2"/>
  <c r="K123" i="2" s="1"/>
  <c r="K120" i="2"/>
  <c r="K118" i="2"/>
  <c r="I86" i="2"/>
  <c r="I115" i="1"/>
  <c r="K144" i="1"/>
  <c r="I144" i="1"/>
  <c r="K166" i="1"/>
  <c r="J166" i="1"/>
  <c r="I166" i="1"/>
  <c r="J144" i="1"/>
  <c r="I41" i="1"/>
  <c r="J42" i="1"/>
  <c r="K42" i="1" s="1"/>
  <c r="K55" i="1"/>
  <c r="I13" i="2"/>
  <c r="I53" i="1"/>
  <c r="K216" i="2"/>
  <c r="K215" i="2"/>
  <c r="I10" i="3"/>
  <c r="K11" i="3"/>
  <c r="K10" i="3" s="1"/>
  <c r="K69" i="3"/>
  <c r="J69" i="3"/>
  <c r="I69" i="3"/>
  <c r="I22" i="3"/>
  <c r="K106" i="5"/>
  <c r="K115" i="5" s="1"/>
  <c r="J106" i="5"/>
  <c r="J115" i="5" s="1"/>
  <c r="I106" i="5"/>
  <c r="I115" i="5" s="1"/>
  <c r="K99" i="5"/>
  <c r="J99" i="5"/>
  <c r="I99" i="5"/>
  <c r="K97" i="5"/>
  <c r="J97" i="5"/>
  <c r="I97" i="5"/>
  <c r="K95" i="5"/>
  <c r="J95" i="5"/>
  <c r="I95" i="5"/>
  <c r="K88" i="5"/>
  <c r="J88" i="5"/>
  <c r="I88" i="5"/>
  <c r="I70" i="5"/>
  <c r="K26" i="5"/>
  <c r="K112" i="5" s="1"/>
  <c r="J26" i="5"/>
  <c r="J112" i="5" s="1"/>
  <c r="I26" i="5"/>
  <c r="I112" i="5" s="1"/>
  <c r="K10" i="5"/>
  <c r="J10" i="5"/>
  <c r="I10" i="5"/>
  <c r="K16" i="4"/>
  <c r="J16" i="4"/>
  <c r="I16" i="4"/>
  <c r="K14" i="4"/>
  <c r="J14" i="4"/>
  <c r="I14" i="4"/>
  <c r="K12" i="4"/>
  <c r="J12" i="4"/>
  <c r="I12" i="4"/>
  <c r="K10" i="4"/>
  <c r="J10" i="4"/>
  <c r="I10" i="4"/>
  <c r="K64" i="3"/>
  <c r="J64" i="3"/>
  <c r="I64" i="3"/>
  <c r="K62" i="3"/>
  <c r="J62" i="3"/>
  <c r="I62" i="3"/>
  <c r="K15" i="3"/>
  <c r="J15" i="3"/>
  <c r="I15" i="3"/>
  <c r="K202" i="2"/>
  <c r="J202" i="2"/>
  <c r="I202" i="2"/>
  <c r="I113" i="2"/>
  <c r="K10" i="2"/>
  <c r="J10" i="2"/>
  <c r="I10" i="2"/>
  <c r="K163" i="1"/>
  <c r="J163" i="1"/>
  <c r="I163" i="1"/>
  <c r="K153" i="1"/>
  <c r="J153" i="1"/>
  <c r="I153" i="1"/>
  <c r="K80" i="1"/>
  <c r="J80" i="1"/>
  <c r="I80" i="1"/>
  <c r="K78" i="1"/>
  <c r="J78" i="1"/>
  <c r="I78" i="1"/>
  <c r="K76" i="1"/>
  <c r="J76" i="1"/>
  <c r="I76" i="1"/>
  <c r="I17" i="1"/>
  <c r="K187" i="2" l="1"/>
  <c r="K186" i="2" s="1"/>
  <c r="J186" i="2"/>
  <c r="J19" i="1"/>
  <c r="I209" i="2"/>
  <c r="K164" i="2"/>
  <c r="K277" i="2" s="1"/>
  <c r="K13" i="2"/>
  <c r="K68" i="3"/>
  <c r="K79" i="3" s="1"/>
  <c r="K113" i="2"/>
  <c r="K209" i="2"/>
  <c r="K265" i="2"/>
  <c r="K86" i="2"/>
  <c r="J13" i="2"/>
  <c r="J265" i="2"/>
  <c r="J113" i="2"/>
  <c r="J276" i="2" s="1"/>
  <c r="J209" i="2"/>
  <c r="K41" i="1"/>
  <c r="K53" i="1"/>
  <c r="J182" i="1"/>
  <c r="J41" i="1"/>
  <c r="J183" i="1" s="1"/>
  <c r="J174" i="2"/>
  <c r="J164" i="2"/>
  <c r="I44" i="6"/>
  <c r="J44" i="6"/>
  <c r="K44" i="6"/>
  <c r="I113" i="5"/>
  <c r="J113" i="5"/>
  <c r="J186" i="1"/>
  <c r="K186" i="1"/>
  <c r="I186" i="1"/>
  <c r="K111" i="5"/>
  <c r="K113" i="5"/>
  <c r="K114" i="5"/>
  <c r="I111" i="5"/>
  <c r="J111" i="5"/>
  <c r="K278" i="2"/>
  <c r="J171" i="2"/>
  <c r="J278" i="2"/>
  <c r="J114" i="5"/>
  <c r="I114" i="5"/>
  <c r="J66" i="2"/>
  <c r="J275" i="2" s="1"/>
  <c r="K21" i="1"/>
  <c r="K19" i="1" s="1"/>
  <c r="I185" i="1"/>
  <c r="I279" i="2"/>
  <c r="J185" i="1"/>
  <c r="J184" i="1"/>
  <c r="K185" i="1"/>
  <c r="I182" i="1"/>
  <c r="I184" i="1"/>
  <c r="K184" i="1"/>
  <c r="I183" i="1"/>
  <c r="I276" i="2"/>
  <c r="I277" i="2"/>
  <c r="K275" i="2"/>
  <c r="I275" i="2"/>
  <c r="I278" i="2"/>
  <c r="J175" i="4"/>
  <c r="K173" i="4"/>
  <c r="J174" i="4"/>
  <c r="K174" i="4"/>
  <c r="I175" i="4"/>
  <c r="I173" i="4"/>
  <c r="K175" i="4"/>
  <c r="I172" i="4"/>
  <c r="J173" i="4"/>
  <c r="I174" i="4"/>
  <c r="K78" i="3"/>
  <c r="I79" i="3"/>
  <c r="J79" i="3"/>
  <c r="I78" i="3"/>
  <c r="J78" i="3"/>
  <c r="K279" i="2" l="1"/>
  <c r="J277" i="2"/>
  <c r="K182" i="1"/>
  <c r="I117" i="5"/>
  <c r="J279" i="2"/>
  <c r="J117" i="5"/>
  <c r="K117" i="5"/>
  <c r="K81" i="3"/>
  <c r="K183" i="1"/>
  <c r="J188" i="1"/>
  <c r="I188" i="1"/>
  <c r="I177" i="4"/>
  <c r="I81" i="3"/>
  <c r="J81" i="3"/>
  <c r="I274" i="2"/>
  <c r="I281" i="2" s="1"/>
  <c r="J274" i="2"/>
  <c r="K274" i="2"/>
  <c r="K188" i="1" l="1"/>
  <c r="J281" i="2"/>
  <c r="K276" i="2"/>
  <c r="K28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</author>
  </authors>
  <commentList>
    <comment ref="F29" authorId="0" shapeId="0" xr:uid="{189C45D3-2AC2-45EB-A5C2-324295AE7A9B}">
      <text>
        <r>
          <rPr>
            <b/>
            <sz val="9"/>
            <color indexed="81"/>
            <rFont val="Tahoma"/>
            <family val="2"/>
            <charset val="238"/>
          </rPr>
          <t>TR:</t>
        </r>
        <r>
          <rPr>
            <sz val="9"/>
            <color indexed="81"/>
            <rFont val="Tahoma"/>
            <family val="2"/>
            <charset val="238"/>
          </rPr>
          <t xml:space="preserve">
izbrisanih kup mariborskih psrtnerjev - FERI, Plinarna, Snaga, … - verjetno je šlo za pomoto</t>
        </r>
      </text>
    </comment>
    <comment ref="I122" authorId="0" shapeId="0" xr:uid="{00EBD663-129E-4EEE-B3B5-FF17035A2679}">
      <text>
        <r>
          <rPr>
            <b/>
            <sz val="9"/>
            <color indexed="81"/>
            <rFont val="Tahoma"/>
            <family val="2"/>
            <charset val="238"/>
          </rPr>
          <t>TR:</t>
        </r>
        <r>
          <rPr>
            <sz val="9"/>
            <color indexed="81"/>
            <rFont val="Tahoma"/>
            <family val="2"/>
            <charset val="238"/>
          </rPr>
          <t xml:space="preserve">
Dejanska vrednost</t>
        </r>
      </text>
    </comment>
    <comment ref="J122" authorId="0" shapeId="0" xr:uid="{3A8A3D93-96F0-4263-8BD6-4F9BC79FD2F0}">
      <text>
        <r>
          <rPr>
            <b/>
            <sz val="9"/>
            <color indexed="81"/>
            <rFont val="Tahoma"/>
            <family val="2"/>
            <charset val="238"/>
          </rPr>
          <t>TR:</t>
        </r>
        <r>
          <rPr>
            <sz val="9"/>
            <color indexed="81"/>
            <rFont val="Tahoma"/>
            <family val="2"/>
            <charset val="238"/>
          </rPr>
          <t xml:space="preserve">
Dejanska vrednost</t>
        </r>
      </text>
    </comment>
    <comment ref="K122" authorId="0" shapeId="0" xr:uid="{FDBF95D2-3272-45BC-AB25-1269BA22A64C}">
      <text>
        <r>
          <rPr>
            <b/>
            <sz val="9"/>
            <color indexed="81"/>
            <rFont val="Tahoma"/>
            <family val="2"/>
            <charset val="238"/>
          </rPr>
          <t>TR:</t>
        </r>
        <r>
          <rPr>
            <sz val="9"/>
            <color indexed="81"/>
            <rFont val="Tahoma"/>
            <family val="2"/>
            <charset val="238"/>
          </rPr>
          <t xml:space="preserve">
Dejanska vrednost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</author>
  </authors>
  <commentList>
    <comment ref="J15" authorId="0" shapeId="0" xr:uid="{3433A59F-363A-4193-9083-7B5B394D9BFA}">
      <text>
        <r>
          <rPr>
            <b/>
            <sz val="9"/>
            <color indexed="81"/>
            <rFont val="Tahoma"/>
            <family val="2"/>
            <charset val="238"/>
          </rPr>
          <t>TR:</t>
        </r>
        <r>
          <rPr>
            <sz val="9"/>
            <color indexed="81"/>
            <rFont val="Tahoma"/>
            <family val="2"/>
            <charset val="238"/>
          </rPr>
          <t xml:space="preserve">
predvideni strošek 22.6. spremenjen na 20.000.000 EUR, zlasti zaradi dodane (pemetne) digitalizacije stanovanj in mestnih površin</t>
        </r>
      </text>
    </comment>
  </commentList>
</comments>
</file>

<file path=xl/sharedStrings.xml><?xml version="1.0" encoding="utf-8"?>
<sst xmlns="http://schemas.openxmlformats.org/spreadsheetml/2006/main" count="3063" uniqueCount="1203">
  <si>
    <t>RRP PODRAVJE 2021-2027         PROJEKTI</t>
  </si>
  <si>
    <t>Razvojni cilj 1: Pametnejša, konkurenčna in trajnejša regija</t>
  </si>
  <si>
    <t>RP 1.1: Krepitev razvojno-raziskovalnih, inovacijskih zmogljivosti in spodbujanje digitalne preobrazbe</t>
  </si>
  <si>
    <t>ZAP.ŠT.</t>
  </si>
  <si>
    <t>NAZIV PROJEKTA</t>
  </si>
  <si>
    <t>PRIJAVITELJ</t>
  </si>
  <si>
    <t>PARTNERJI</t>
  </si>
  <si>
    <t>TRAJANJE PROJEKTA</t>
  </si>
  <si>
    <t>SKUPNA VREDNOST PROJEKTA</t>
  </si>
  <si>
    <t>PRIČAKOVANA SREDSTVA EU</t>
  </si>
  <si>
    <t>ZAČETEK</t>
  </si>
  <si>
    <t>KONEC</t>
  </si>
  <si>
    <t>VREDNOST                          Z DDV</t>
  </si>
  <si>
    <t>VREDNOST                    BREZ DDV</t>
  </si>
  <si>
    <t>1.1.1: Spodbujanje raziskav, razvoja in inovacijske dejavnosti</t>
  </si>
  <si>
    <t>ZG.PODRAVJE</t>
  </si>
  <si>
    <t>1.</t>
  </si>
  <si>
    <t>Vzpostavitev slovenskega pilotnega centra za napredne  strjevalne tehnologije lahkih kovin</t>
  </si>
  <si>
    <t>Občina Slovenska Bistrica</t>
  </si>
  <si>
    <t>Talum d.d.,  Inštitut za kovinske materiale in tehnologije,  Univerza v Ljubljani,  Univerza v Mariboru, Občina Kidričevo, Srednja Šola Slovenska Bistrica (program metalurški tehnik)</t>
  </si>
  <si>
    <t>1.1.2: Spodbujanje vlaganj v razvojno raziskovalno in inovacijsko infrastrukturo</t>
  </si>
  <si>
    <t>2.</t>
  </si>
  <si>
    <t>Podravski center družbenih inovacij in socialne ekonomije. Podporni ekosistem družbenega inoviranja in socialne ekonomije podravja</t>
  </si>
  <si>
    <t>Fundacija PRIZMA</t>
  </si>
  <si>
    <t>lokalna skupnost,  javni zavod, gospodarska družba, zasebni zavod,  društvo</t>
  </si>
  <si>
    <t>1.1.3: Razvoj kadrov in kompetenc za razvojno, raziskovalno in inovacijsko dejavnost</t>
  </si>
  <si>
    <t>1.1.4: Spodbujanje digitalne preobrazbe</t>
  </si>
  <si>
    <t>3.</t>
  </si>
  <si>
    <t>Vzpostavitev medobčinske infrastrukture za prostorske informacije</t>
  </si>
  <si>
    <t>Mestna občina Maribor</t>
  </si>
  <si>
    <t>RRA Podravje-Maribor, FERI, JHMB; občine Podravja</t>
  </si>
  <si>
    <t>4.</t>
  </si>
  <si>
    <t>Izboljšanje digitalnih kompetenc javnih uslužbencev in/za prilagajanje novim načinom dela</t>
  </si>
  <si>
    <t>druge občine, druge javne institucije</t>
  </si>
  <si>
    <t>5.</t>
  </si>
  <si>
    <t>AAI – SI (Center za aplikativno umetno inteligenco Slovenija)</t>
  </si>
  <si>
    <t>RRA Podravje - Maribor</t>
  </si>
  <si>
    <t>MOM, UM, SRIPI-i, IJS, KI, podjetja</t>
  </si>
  <si>
    <t>6.</t>
  </si>
  <si>
    <t>Posodobitev IKT sistema Mestne občine Maribor</t>
  </si>
  <si>
    <t>7.</t>
  </si>
  <si>
    <t>Celovita optimizacija in digitalizacija mirujočega prometa v mestu Maribor</t>
  </si>
  <si>
    <t>Marprom, Medobčinski inšpektorat, EasyPark</t>
  </si>
  <si>
    <t>8.</t>
  </si>
  <si>
    <t>Digitalizacija interakcije z Mestno občino Maribor</t>
  </si>
  <si>
    <t>9.</t>
  </si>
  <si>
    <t>Iziboljšanje uporabniške izkušnje z digitalizacijo procesov</t>
  </si>
  <si>
    <t>Snaga</t>
  </si>
  <si>
    <t>Nigrad</t>
  </si>
  <si>
    <t>10.</t>
  </si>
  <si>
    <t>Digitalno pokopališče</t>
  </si>
  <si>
    <t>Pogrebno podjetje Maribor</t>
  </si>
  <si>
    <t>11.</t>
  </si>
  <si>
    <t>Umetna inteligenca - učinkovito zbiranje odpadkov</t>
  </si>
  <si>
    <t>12.</t>
  </si>
  <si>
    <t>Pametni vodovodni sistem</t>
  </si>
  <si>
    <t>Vodovod MB</t>
  </si>
  <si>
    <t>13.</t>
  </si>
  <si>
    <t>Digitalizacija – daljinsko odčitavanje vodomernih števcev s programom za zajem podatkov</t>
  </si>
  <si>
    <t xml:space="preserve">Občina Lovrenc na Pohorju </t>
  </si>
  <si>
    <t>14.</t>
  </si>
  <si>
    <t>Vzpostavitev daljinskega nadzora objektov vodooskrbe – zajetje Vrelenk, Šlaus in Pergauer</t>
  </si>
  <si>
    <t>15.</t>
  </si>
  <si>
    <t>Digitalizacija na področju sistema ravnanja z odpadki</t>
  </si>
  <si>
    <t>Komunala Slovenska Bistrica, Občina Poljčane, Občina Makole, Občina Oplotnica, Občina Rače-Fram</t>
  </si>
  <si>
    <t>OPR SP. PODRAVJE</t>
  </si>
  <si>
    <t>16.</t>
  </si>
  <si>
    <t>Digitalna transformacija občine in krepitev digitalnih veščin</t>
  </si>
  <si>
    <t>Občina Gorišnica</t>
  </si>
  <si>
    <t>RP 1.2: Krepitev rasti in konkurenčnosti MSP</t>
  </si>
  <si>
    <t xml:space="preserve">1.2.1: Podporno okolje in spodbude za ustanavljanje, rast in razvoj MSP </t>
  </si>
  <si>
    <t>17.</t>
  </si>
  <si>
    <t>Mrežni podjetniški inkubator Podravje (MPIP)</t>
  </si>
  <si>
    <t>Mestna Občina Maribor (investicije v objekt KPD), Občine v podravski regiji (investicije v objekte): Hoče-Slivnica, Miklavž na DP, zbornice in podjetniške podporne institucije</t>
  </si>
  <si>
    <t>18.</t>
  </si>
  <si>
    <t>SPOT Svetovanje Podravje</t>
  </si>
  <si>
    <t>ŠGZ, OOZ Maribor, BISTRA Ptuj, RIC Slovenska Bistrica</t>
  </si>
  <si>
    <t>19.</t>
  </si>
  <si>
    <t>Podjetno nad izzive PONI Podravje</t>
  </si>
  <si>
    <t>ZRS Bistra Ptuj in RASG d.o.o. Lenart</t>
  </si>
  <si>
    <t>20.</t>
  </si>
  <si>
    <r>
      <t xml:space="preserve">Vzpostavitev mrežnega podjetniškega inkubatorja v Podravju </t>
    </r>
    <r>
      <rPr>
        <sz val="10"/>
        <color theme="1"/>
        <rFont val="Calibri"/>
        <family val="2"/>
        <charset val="238"/>
      </rPr>
      <t>(Enota Miklavž)</t>
    </r>
  </si>
  <si>
    <t>Občina Milkavžna Dravskem polju</t>
  </si>
  <si>
    <t>21.</t>
  </si>
  <si>
    <t>Podravski center družbenih inovacij in socialne ekonomije
Podporni ekosistem družbenega inoviranja in socialne ekonomije podravja</t>
  </si>
  <si>
    <t>22.</t>
  </si>
  <si>
    <t>Center (socialnega) podjetništva in družbenega dogajanja</t>
  </si>
  <si>
    <t>23.</t>
  </si>
  <si>
    <t>Kompetenčni center Breg</t>
  </si>
  <si>
    <t>Občina Majšperk</t>
  </si>
  <si>
    <t>24.</t>
  </si>
  <si>
    <t>Pametni inkubator za podjetništvo Podravje</t>
  </si>
  <si>
    <t>ZRS Bistra Ptuj</t>
  </si>
  <si>
    <t>Fundacija za izboljšanje zaposlitvenih možnosti PRIZMA ustanova, Mrežni podjetniški inkubator Ormož, RRA Podravje-Maribor, Mestna občina Ptuj, Šolski center Ptuj</t>
  </si>
  <si>
    <t>ORP PRLEKIJA</t>
  </si>
  <si>
    <t>25.</t>
  </si>
  <si>
    <t>Ureditev tehnološkega parka v Ormožu</t>
  </si>
  <si>
    <t>Občina Ormož</t>
  </si>
  <si>
    <t>RRC Ormož, MPI</t>
  </si>
  <si>
    <t>1.2.2: Vlaganja v ekonomsko poslovno infrastrukturo</t>
  </si>
  <si>
    <t>26.</t>
  </si>
  <si>
    <t>Gospodarsko obrtna cona Makole</t>
  </si>
  <si>
    <t xml:space="preserve">Občina Makole </t>
  </si>
  <si>
    <t>27.</t>
  </si>
  <si>
    <t>Upravljanje poslovnih con v Podravju</t>
  </si>
  <si>
    <t>ZRS Bistra Ptuj, JARA, RASG, RIC Slovenska Bistrica</t>
  </si>
  <si>
    <t>28.</t>
  </si>
  <si>
    <t>Širitev industrijske cone Slovenska Bistrica – POC 2</t>
  </si>
  <si>
    <t>RIC Slovenska Bistrica</t>
  </si>
  <si>
    <t>29.</t>
  </si>
  <si>
    <t>Ureditev poslovno-obrtne cone</t>
  </si>
  <si>
    <t>Občina Poljčane</t>
  </si>
  <si>
    <t>30.</t>
  </si>
  <si>
    <t>Izgradnja južne ceste v industrijsko cono I-11 – II. In III. faza</t>
  </si>
  <si>
    <t>Občina Hoče - Slivnica</t>
  </si>
  <si>
    <t>31.</t>
  </si>
  <si>
    <t>Cesta K1-V–K5 v Coni Tezno (dograditev cone)</t>
  </si>
  <si>
    <t>Zavod Poslovno proizvodna cona Tezno</t>
  </si>
  <si>
    <t>32.</t>
  </si>
  <si>
    <t>Komunalno opremljanje območja Po 11-S – Pobrežje – območje ob Puhovi ulici</t>
  </si>
  <si>
    <t>33.</t>
  </si>
  <si>
    <t>Invest Podravje – Slovenija</t>
  </si>
  <si>
    <t>34.</t>
  </si>
  <si>
    <t>Ureditev OC-V. faza</t>
  </si>
  <si>
    <t>Občina Markovci</t>
  </si>
  <si>
    <t>35.</t>
  </si>
  <si>
    <t>Občina Podlehnik</t>
  </si>
  <si>
    <t>36.</t>
  </si>
  <si>
    <t>37.</t>
  </si>
  <si>
    <t>Medobčinska poslovno logistična cona</t>
  </si>
  <si>
    <t>Mestna občina Ptuj</t>
  </si>
  <si>
    <t>Občina Hajdina, Občina Videm</t>
  </si>
  <si>
    <t>38.</t>
  </si>
  <si>
    <t>Obrtna cona Dobrina</t>
  </si>
  <si>
    <t>Občina Žetale</t>
  </si>
  <si>
    <t>39.</t>
  </si>
  <si>
    <t>Komunalna ureditev ekonomsko poslovne cone Glinokop</t>
  </si>
  <si>
    <t>40.</t>
  </si>
  <si>
    <t>Komunalna ureditev ekonomsko poslovne cone severni del Ormož</t>
  </si>
  <si>
    <t>ORP SLOV. GORICE</t>
  </si>
  <si>
    <t>41.</t>
  </si>
  <si>
    <t>Širitev industrijske cone Lenart</t>
  </si>
  <si>
    <t>Občina Lenart</t>
  </si>
  <si>
    <t>42.</t>
  </si>
  <si>
    <t>Razširitev Poslovno-obrtne cone Cerkvenjak</t>
  </si>
  <si>
    <t>Občina Cerkvenjak</t>
  </si>
  <si>
    <t>43.</t>
  </si>
  <si>
    <t>Poslovna cona s tehnološkim parkom</t>
  </si>
  <si>
    <t>Občina Sv. Trojica V Slov. Goricah</t>
  </si>
  <si>
    <t>44.</t>
  </si>
  <si>
    <t>Kulturno poslovni center Benedikt</t>
  </si>
  <si>
    <t>Občina Benedikt</t>
  </si>
  <si>
    <t>1.2.3: Razvoj kompetenc za pametno specializacijo, industrijsko tranzicijo in podjetništvo</t>
  </si>
  <si>
    <t>1.2.4: Uvajanje prožnih oblik dela</t>
  </si>
  <si>
    <t>1.2.5: Vlaganja v bolj varno in zdravo delovno okolje</t>
  </si>
  <si>
    <t>RP 1.3: Trajnostni razvoj in promocija vzdržnega turizma s poudarkom na spodbujanju in varovanju naravne in kulturne dediščine</t>
  </si>
  <si>
    <t>1.3.1: Razvoj in upravljanje trajnostnih turističnih produktov ter spodbujanje regijskega povezovanja</t>
  </si>
  <si>
    <t>45.</t>
  </si>
  <si>
    <t>Celostni turistični razvoj Haloz</t>
  </si>
  <si>
    <t>Občina Zavrč</t>
  </si>
  <si>
    <t>46.</t>
  </si>
  <si>
    <t>Zip line med Grmado in gradom Vurberk</t>
  </si>
  <si>
    <t>Občina Duplek</t>
  </si>
  <si>
    <t>47.</t>
  </si>
  <si>
    <t>Grad Vurberk z grajsko zidanico</t>
  </si>
  <si>
    <t>48.</t>
  </si>
  <si>
    <t>Trojiška promenada</t>
  </si>
  <si>
    <t>49.</t>
  </si>
  <si>
    <t xml:space="preserve">Turistična ponudba okoli »karaule« </t>
  </si>
  <si>
    <t>Občina Šentilj</t>
  </si>
  <si>
    <t>/</t>
  </si>
  <si>
    <t>50.</t>
  </si>
  <si>
    <t xml:space="preserve">Turistično središče okoli ribnika Lenc  </t>
  </si>
  <si>
    <t>51.</t>
  </si>
  <si>
    <t>Vinska fontana Šentilj</t>
  </si>
  <si>
    <t>52.</t>
  </si>
  <si>
    <t xml:space="preserve">Z vlakcem po Slovenskih goricah </t>
  </si>
  <si>
    <t>RASG, d.o.o.</t>
  </si>
  <si>
    <t>Občine Benedikt, Cerkvenjak, Lenart, Pesnica, Sveta Ana, Sveta Trojica v Slov. goricah, Sveti Jurij v Slov. goricah, Šentilj, Sv. Andraž v Slov. goricah, Duplek</t>
  </si>
  <si>
    <t xml:space="preserve">1.3.2: Valorizacija naravne in kulturne dediščine </t>
  </si>
  <si>
    <t>53.</t>
  </si>
  <si>
    <t>Obnova Dvorca Zgornja Polskava</t>
  </si>
  <si>
    <t>možnost povezave s potencialnimi projektnimi partnerji iz regije ali širše</t>
  </si>
  <si>
    <t>54.</t>
  </si>
  <si>
    <t>Prenova gradu in nadgradnja muzejskih zbirk v gradu Slovenska Bistrica s pristavo</t>
  </si>
  <si>
    <t>55.</t>
  </si>
  <si>
    <t>Obnova gradu Slivnica</t>
  </si>
  <si>
    <t>Občina Hoče-Slivnica</t>
  </si>
  <si>
    <t>Zavod za varstvo kulturne dediščine Slovenije, OE Maribor</t>
  </si>
  <si>
    <t>56.</t>
  </si>
  <si>
    <t>Obnova Cerkve Svete Radegunde</t>
  </si>
  <si>
    <t>57.</t>
  </si>
  <si>
    <t>Obnova kulturnih spomenikov, s poudarkom na sakralni kulturni dediščini v občini Slovenska Bistrica</t>
  </si>
  <si>
    <t>58.</t>
  </si>
  <si>
    <t>Obnova etnološke dediščine na Pohorju</t>
  </si>
  <si>
    <t>59.</t>
  </si>
  <si>
    <t>Grad Borl</t>
  </si>
  <si>
    <t>Ministrstvo za kulturo</t>
  </si>
  <si>
    <t>Občina Cirkulane, in sosednje občine, Univerza v Mariboru, Društvo za oživitev gradu Borl</t>
  </si>
  <si>
    <t>60.</t>
  </si>
  <si>
    <t>Arheološko razstavišče</t>
  </si>
  <si>
    <t>61.</t>
  </si>
  <si>
    <t>Rimljanova pot</t>
  </si>
  <si>
    <t>Občina Cerkvenjak, Društvo krdebač</t>
  </si>
  <si>
    <t>62.</t>
  </si>
  <si>
    <t>Ureditev turistično rekreacijskega parka Gramoznica</t>
  </si>
  <si>
    <t>63.</t>
  </si>
  <si>
    <t>Revitalizacija perniškega jezera</t>
  </si>
  <si>
    <t>Občina Pesnica</t>
  </si>
  <si>
    <t>Tursitično društvo Pernica, MOP, Okoliške kmetije, Ribe d.o.o., UM, FGPIA</t>
  </si>
  <si>
    <t>1.3.3: Turistična infrastruktura</t>
  </si>
  <si>
    <t>64.</t>
  </si>
  <si>
    <t>Dopolnitev turistične ponudbe na Pohorju</t>
  </si>
  <si>
    <t>Občina Ruše</t>
  </si>
  <si>
    <t xml:space="preserve">Razpršeni hotel in glamping </t>
  </si>
  <si>
    <t>Turistične atrakcije na območju Bistriškega Vintgarja - Izgradnja visečega mostu nad slapom Šum na potoku Bistrica  - Pot »Po 500 stopnicah« Do Ančnikovega gradišča</t>
  </si>
  <si>
    <t>GLINOKOP PRAGERSKO – ureditev rekreacijsko turističnega območja</t>
  </si>
  <si>
    <t>Ureditev pohodnih, tematskih, učnih in kolesarskih poti ter kulturnih in naravnih znamenitosti</t>
  </si>
  <si>
    <t>Občina Hajdina</t>
  </si>
  <si>
    <t>65.</t>
  </si>
  <si>
    <t>Grad Ravno polje</t>
  </si>
  <si>
    <t>Občina Kidričevo</t>
  </si>
  <si>
    <t>66.</t>
  </si>
  <si>
    <t>Dominikanski samostan III.faza</t>
  </si>
  <si>
    <t>67.</t>
  </si>
  <si>
    <t>Revitalizacija območja Koteks</t>
  </si>
  <si>
    <t>68.</t>
  </si>
  <si>
    <t>Prenova starega mestnega jedra z obnovo tlakovanih površin in starih mestnih vodnjakov</t>
  </si>
  <si>
    <t>69.</t>
  </si>
  <si>
    <t>Vzpostavitev arheološkega parka Panorama</t>
  </si>
  <si>
    <t>Pokrajinski muzej Ptuj-Ormož, Javni zavod za turizem Ptuj, ZRS Bistra Ptuj, Zavod za varstvo kulturne dediščine</t>
  </si>
  <si>
    <t>70.</t>
  </si>
  <si>
    <t>Občina Sveti Andraž</t>
  </si>
  <si>
    <t>71.</t>
  </si>
  <si>
    <t>Terme Gaja</t>
  </si>
  <si>
    <t>Terme Gaja d.o.o.</t>
  </si>
  <si>
    <t>72.</t>
  </si>
  <si>
    <t>Center narave (tur. inf. ob Krajinskem parku)</t>
  </si>
  <si>
    <t>Občina Središče ob Dravi</t>
  </si>
  <si>
    <t>73.</t>
  </si>
  <si>
    <t>Klopotec z razgledom</t>
  </si>
  <si>
    <t>RRC Ormož, Javni zavod za turizem, kulturo in šport Občine Ormož</t>
  </si>
  <si>
    <t>74.</t>
  </si>
  <si>
    <t>Prenova kulturne dvorane Orlana</t>
  </si>
  <si>
    <t>75.</t>
  </si>
  <si>
    <t>KUL TUR</t>
  </si>
  <si>
    <t>Občina Cerkvenjak, Kulturno društvo Cerkvenjak,  Čebelarsko društvo Ivan Jurančič</t>
  </si>
  <si>
    <t>76.</t>
  </si>
  <si>
    <t>Ureditev medgeneracijskega parka – Vitalin 2. faza</t>
  </si>
  <si>
    <t>Občina Cerkvenjak, Športno društvo Cerkvenjak</t>
  </si>
  <si>
    <t>77.</t>
  </si>
  <si>
    <t>Posodobitev Anine poti z razglednim stolpom</t>
  </si>
  <si>
    <t>Občina Sv. Ana</t>
  </si>
  <si>
    <t>78.</t>
  </si>
  <si>
    <t>Turistično – prireditveni prostor jurovski dol</t>
  </si>
  <si>
    <t>Občina Sv. Jurij V Slov. Gorcah</t>
  </si>
  <si>
    <t>Kulturno društvo Ivan Cankar Jurovski Dol</t>
  </si>
  <si>
    <t>79.</t>
  </si>
  <si>
    <t>Sanacija funkcionalno degradiranega območja Plateisovina</t>
  </si>
  <si>
    <t>Občina Sv. Jurij V Slov. Goricah</t>
  </si>
  <si>
    <t>80.</t>
  </si>
  <si>
    <t>Sprehajalna pot ob Globovnici</t>
  </si>
  <si>
    <t>81.</t>
  </si>
  <si>
    <t>Sanacija Trojiškega jezera</t>
  </si>
  <si>
    <t>82.</t>
  </si>
  <si>
    <t>Ureditev Trškega jedra v sveti trojici</t>
  </si>
  <si>
    <t>83.</t>
  </si>
  <si>
    <t>Obnova kulturne dediščine – hiša Slovenska 1</t>
  </si>
  <si>
    <t>84.</t>
  </si>
  <si>
    <t>Obnova slovenskega doma</t>
  </si>
  <si>
    <t>85.</t>
  </si>
  <si>
    <t xml:space="preserve">1.3.4:  Promocija trajnostnih turističnih destinacij z uvajanjem digitalizacije ter vzpostavitev podpornega okolja za manjše turistične ponudnike </t>
  </si>
  <si>
    <t>86.</t>
  </si>
  <si>
    <t>Digitalizacija turističnih vsebin v Mariboru</t>
  </si>
  <si>
    <t>Zavod za turizem Maribor</t>
  </si>
  <si>
    <t>MOM, Pokrajinski muzej Maribor</t>
  </si>
  <si>
    <t>87.</t>
  </si>
  <si>
    <t>88.</t>
  </si>
  <si>
    <t>RAZVOJNI CENTER ZA TURIZEM – TDC</t>
  </si>
  <si>
    <t>Občine območja ORP Ovtar Slov. goric: Benedikt, Cerkvenjak, Duplek, Lenart, Sveta Ana, Pesnica, Sveta Trojica v Slovenskih goricah, Sveti Jurij v Slovenskih goricah, Šentilj; Občina Sveti Andraž; Društvo za razvoj podeželja »LAS Ovtar Slovenskih goric«; Deležniki s področja turizma v Slov. goricah; NVO na območju ORP Slov. gorice</t>
  </si>
  <si>
    <t>RP 1.4: Razvoj kulturnih in kreativnih industrij</t>
  </si>
  <si>
    <t xml:space="preserve">1.4.1: Ustvarjanje pogojev za razvoj kulturnega in kreativnega sektorja </t>
  </si>
  <si>
    <t>1.4.1: Opolnomočenje in povezovanje kulturnega in kreativnega sektorja</t>
  </si>
  <si>
    <t>89.</t>
  </si>
  <si>
    <t>Regionalna platforma  za kulturne in kreativne industrije</t>
  </si>
  <si>
    <t>Konzorcij NVO v KKS ;  Razvojne agencije; predstavniške interesne organizacije s področja gospodarstva</t>
  </si>
  <si>
    <t>90.</t>
  </si>
  <si>
    <t>POMP v kreativnem turizmu, podporno okolje za male ponudnike v kreativnem turizmu na podeželju in v mestih</t>
  </si>
  <si>
    <t>Hiša! Društvo za ljudi in prostore, so.p. / Rajzefiber</t>
  </si>
  <si>
    <t>Raznolilki partnerji po Sloveniji</t>
  </si>
  <si>
    <t>RP 1.5: Razvoj kmetij, spodbujanje lokalne samooskrbe in ohranjanje vitalnega podeželja</t>
  </si>
  <si>
    <t>1.5.1: Razvoj in ohranjanje kmetij</t>
  </si>
  <si>
    <t>91.</t>
  </si>
  <si>
    <t>Komasacija in agromerlioracija na komasacijskem območju Hajdina 5</t>
  </si>
  <si>
    <t xml:space="preserve">1.5.2: Ekološko in sonaravno kmetovanje </t>
  </si>
  <si>
    <t>92.</t>
  </si>
  <si>
    <t>Ekološko kmetovanje</t>
  </si>
  <si>
    <t>93.</t>
  </si>
  <si>
    <t>KOLESARSKA POVEZAVA »Murski Dvor – Selnica ob Muri«</t>
  </si>
  <si>
    <t>94.</t>
  </si>
  <si>
    <t>KULTURNO POSLOVNI CENTER BENEDIKT</t>
  </si>
  <si>
    <t>OBČINA BENEDIKT</t>
  </si>
  <si>
    <t>1.5.3: Vlaganje v razvoj človeških virov na podeželju</t>
  </si>
  <si>
    <t>1.5.4: Trženje produktov in vzpodbujanje lokalnih prehrambnih verig</t>
  </si>
  <si>
    <t>95.</t>
  </si>
  <si>
    <t>Spodbujanje okolju prijazne lokalno pridelave hrane in vzpostavitev skupne platforme dobaviteljskih ter odkupnih verig v Podravju</t>
  </si>
  <si>
    <t>KGZ MB</t>
  </si>
  <si>
    <t>MOM, RRA, Ostale občine v Podravju, Zavod za turizem Maribor, Združenja pridelovalcev,  Zadruge Dobrina, Rače, Hoče-Slivnica, Selnica ob Dravi, Javne institucije (OŠ, vrtci, domovi za ostarele, …)</t>
  </si>
  <si>
    <t>96.</t>
  </si>
  <si>
    <t>LOCAL2CITY - Alternativni organizacijsko-prostorskega model ponudbe pridelkov lokalnih kmetijskih pridelovalcev prebivalcem mesta Maribor</t>
  </si>
  <si>
    <t>Projektna skupina</t>
  </si>
  <si>
    <t>MOM, občine, lokalni kmet.ponudniki, SNAGA, RRAji, LASi, UM, ZUM,..</t>
  </si>
  <si>
    <t>97.</t>
  </si>
  <si>
    <t>Vinogradništvo in vinarstvo, povezovanje turističnih ponudnikov (konzorcij ritoznojčan in drugi…) ter skupni nastopi ponudnikov na sejmih in drugih dogodkih</t>
  </si>
  <si>
    <t>RIC Slovenska Bistrica, Konzorcij Ritoznojčan, Društvo vinogradnikov Ritoznoj, drugi potencialni projektni partnerji iz regije ali širše</t>
  </si>
  <si>
    <t>98.</t>
  </si>
  <si>
    <t>Postavitev distribucijskega, proizvodnega logističnega centra vinogradnikov iz Haloz</t>
  </si>
  <si>
    <t>Vinarska zadruga Haloze, Občina Cirkulane, Občina Majšperk, Občina Videm, Občina Zavrč, Občina Žetale</t>
  </si>
  <si>
    <t>99.</t>
  </si>
  <si>
    <t>Vinogradniška dediščina</t>
  </si>
  <si>
    <t>Turistično društvo</t>
  </si>
  <si>
    <t>Razvojni cilj 2: Nizkoogljična in bolj zelena regija</t>
  </si>
  <si>
    <t>RP 2.1: Trajnostna raba energije</t>
  </si>
  <si>
    <t>2.1.1: Ozaveščanje in spodbujanje trajnostne rabe energije</t>
  </si>
  <si>
    <t>2.1.2: Naložbe v povečanje energetske učinkovitosti ter uporabe in razvoj OVE</t>
  </si>
  <si>
    <t>Energetska sanacija javnih objektov v lasti Občine Ruše</t>
  </si>
  <si>
    <t>Energetska obnova in sanacija doma športov in kulture</t>
  </si>
  <si>
    <t>Dozidava in dokončna energetska sanacija stavbe občinske uprave Občine Poljčane</t>
  </si>
  <si>
    <t>Gospodarska družba v okviru javno zasebnega partnerstva</t>
  </si>
  <si>
    <t>Energetska obnova stavbe in ureditev knjižnice v prostorih Stare pekarne</t>
  </si>
  <si>
    <t>Energetska obnova Doma krajanov</t>
  </si>
  <si>
    <t>Energetsko samozadostno naselje Makole</t>
  </si>
  <si>
    <t>Občina Makole</t>
  </si>
  <si>
    <t xml:space="preserve">Energetska sanacija občinskih objektov </t>
  </si>
  <si>
    <t xml:space="preserve">Energetske prenove javnih objektov </t>
  </si>
  <si>
    <t>Energetska družba</t>
  </si>
  <si>
    <t>Energetska sanacija objektov</t>
  </si>
  <si>
    <t>KUD Črešnjevec, KS Tinje, KS Šmartno na Pohorju, KUD Svoboda, OŠ Šmartno na Pohorju, OŠ Tinje, PGD Tinje</t>
  </si>
  <si>
    <t>Energetske sanacije in obnove občinskega neprofitnega stanovanjskega fonda in občinskih stavb</t>
  </si>
  <si>
    <t>Celostna energetska sanacija in obnova Kulturnega doma Jožeta Petruna</t>
  </si>
  <si>
    <t>Zamenjava energetsko potratnih svetilk javne razsvetljave, vzpostavitev nadzora in krmiljenja delovanja svetilk v nočnem času</t>
  </si>
  <si>
    <t>Nigrad, d.o.o.</t>
  </si>
  <si>
    <t>Energetska izraba odpadkov Maribor (EIOM)</t>
  </si>
  <si>
    <t>JP Energetika Maribor</t>
  </si>
  <si>
    <t>Občine v Podravju, JP Snaga</t>
  </si>
  <si>
    <t>Energetski objekt na lesno  biomaso</t>
  </si>
  <si>
    <t>Energija in okolje d.o.o.</t>
  </si>
  <si>
    <t>Energetika Maribor d.o.o.</t>
  </si>
  <si>
    <t>Širitev sistema daljinskega ogrevanja v Mestni občini Maribor (SDO)</t>
  </si>
  <si>
    <t>MOM</t>
  </si>
  <si>
    <t>Sončna elektrarna na zaprtem odlagališču odpadkov Pobrežje</t>
  </si>
  <si>
    <t>JP Energetika Maribor, DEM, Elektro Maribor, MOM</t>
  </si>
  <si>
    <t>Sončna elektrarna na objektu avtobusnih delavnic in avtobusne postaje</t>
  </si>
  <si>
    <t>Marprom, MOM</t>
  </si>
  <si>
    <t>Prispevek k podnebni nevtralnosti</t>
  </si>
  <si>
    <t>MB Vodovod</t>
  </si>
  <si>
    <t>Visokotemperaturna toplotna črpalka</t>
  </si>
  <si>
    <t>MOM, IJS, GZS, Športni objekti Maribor</t>
  </si>
  <si>
    <t>Energetska sanacija občinskih stavb</t>
  </si>
  <si>
    <t>Občina Cirkulane</t>
  </si>
  <si>
    <t>sodelujoče občine</t>
  </si>
  <si>
    <t>Geotermalna elektrarna</t>
  </si>
  <si>
    <t>Občina Destrnik</t>
  </si>
  <si>
    <t>Energetska sanacija Osnovne šole in "starega" Vrtca Dornava</t>
  </si>
  <si>
    <t>Občina Dornava</t>
  </si>
  <si>
    <t xml:space="preserve">Energetska sanacija občinske stavbe občine Juršinci in zdravstvenega doma </t>
  </si>
  <si>
    <t>Občina Juršinci</t>
  </si>
  <si>
    <t>Rekonstrukcija javne razsvetljave v občini Juršinci</t>
  </si>
  <si>
    <t>Energetska sanacija objekta - Občinska stavba</t>
  </si>
  <si>
    <t>Mestni trg 1 - obnova stavbe</t>
  </si>
  <si>
    <t>Energetska sanacija stavb</t>
  </si>
  <si>
    <t>Sintetični agregat za izdelavo asfaltov in pepeli kot sekundarna surovina za uporabo v gradbeništvu</t>
  </si>
  <si>
    <t>ZRS Bitra Ptuj</t>
  </si>
  <si>
    <t>JS Ptuj, CP Ptuj d.d., ZAG LJubljana</t>
  </si>
  <si>
    <t>Energetska in snovna izraba ostankov po sortiranju polimernih materialov in muljev čistilnih naprav</t>
  </si>
  <si>
    <t>JS Ptuj, Komunalno podjetje Ptuj, Petrol, Perutnina Ptuj</t>
  </si>
  <si>
    <t>Sistem daljinskega ogrevanja</t>
  </si>
  <si>
    <t>Javne službe Ptuj, d.o.o.</t>
  </si>
  <si>
    <t>Energetska obnova javne razsvetljave - LED svetilke</t>
  </si>
  <si>
    <t>Geotermalna vrtina v Ormožu</t>
  </si>
  <si>
    <t>JARA Ormož</t>
  </si>
  <si>
    <t>Izgradnja energetsko varčne športne dvorane</t>
  </si>
  <si>
    <t>Občina Cerkvenjak,  Športno društvo Cerkvenjak,  Osnovna šola Cerkvenjak-Vitomarci</t>
  </si>
  <si>
    <t xml:space="preserve">Trajnostna prenova kulturne dvorane vlada pipana Šentilj </t>
  </si>
  <si>
    <t xml:space="preserve">Občina Šentilj </t>
  </si>
  <si>
    <t>Trajnostna prenova občinske stavbe</t>
  </si>
  <si>
    <t xml:space="preserve">vsi etažni lastniki </t>
  </si>
  <si>
    <t>2.1.3: Razvoj pametnih energetskih sistemov in omrežij vključno z gradnjo in razvojem učinkovite hrambe energije</t>
  </si>
  <si>
    <t>RP 2.2: Spodbujanje prilagajanja podnebnim spremembam ter krepitev odpornosti na nesreče</t>
  </si>
  <si>
    <t>2.2.1: Ozaveščanje o podnebnih spremembah in upravljanje s tveganji</t>
  </si>
  <si>
    <t>Zelene pilotne rešitve za prilagajanje mest na podnebne spremembe</t>
  </si>
  <si>
    <t>JHM, ZUM doo</t>
  </si>
  <si>
    <t>Uvajanje uporabe biooglja v kmetijsko prakso z namenom zmanjševanja vplivov kmetijstva na okolje</t>
  </si>
  <si>
    <t>KGZS Zavod Ptuj</t>
  </si>
  <si>
    <t>2.2.2: Naložbe v prilagajanje podnebnim spremembam in krepitev odpornosti</t>
  </si>
  <si>
    <t>Objek sil zaščite in reševanja</t>
  </si>
  <si>
    <t>Prostovoljno gasilsko društvo Maribor Center, Gasilska zveza Maribor</t>
  </si>
  <si>
    <t>Izgradnja namakalnega sistema Požeg</t>
  </si>
  <si>
    <t>Občina Rače - Fram</t>
  </si>
  <si>
    <t>Kmetijsko gozdarski zavod Ptuj,  Kmetijsko gozdarski zavod Maribor, Kmetijska zadruga Rače, Kmetije</t>
  </si>
  <si>
    <t>Ureditev protipoplavne varnosti naselja Ruše</t>
  </si>
  <si>
    <t>Ureditev poplavnih območij v občini Slovenska Bistrica</t>
  </si>
  <si>
    <t>Izvedba zelene strehe na Vrtcu Poljčane</t>
  </si>
  <si>
    <t>Protipoplavni ukrepi-ureditev vodotokov in plazovitih območij</t>
  </si>
  <si>
    <t>MOP (Direkcija za vode), sodelujoče občine, Društvo vinogradnikov in sadjarjev Cirkulane, Društvo gospodinj Cirkulane, Lovska družina Cirkulane</t>
  </si>
  <si>
    <t>Veliki namakalni sistem Kidričevo, Starše, Hajdina</t>
  </si>
  <si>
    <t>Občina Starše, Občina Hajdina</t>
  </si>
  <si>
    <t>Popolavna varnost</t>
  </si>
  <si>
    <t>Sanacija plazov na občinskih cestah v občini Žetale</t>
  </si>
  <si>
    <t>RP 2.3: Spodbujanje trajnostnega gospodarjenja z vodnimi viri</t>
  </si>
  <si>
    <t>2.3.1: Oskrba z vodo</t>
  </si>
  <si>
    <t>Vodovod Gajperg</t>
  </si>
  <si>
    <t>Občina Kungota</t>
  </si>
  <si>
    <t>Vodovod Zg. Kungota - Jurij</t>
  </si>
  <si>
    <t>Vodovod Plač</t>
  </si>
  <si>
    <t>Mariborski vodovod, Javni Holding Maribor, (Občine v omrežju)</t>
  </si>
  <si>
    <t>Celovita oskrba Pohorja s pitno vodo na območju občine Hoče - Slivnica</t>
  </si>
  <si>
    <t xml:space="preserve">Občina Hoče - Slivnica </t>
  </si>
  <si>
    <t>Zamenjave vodovodnih cevovodov v sklopu ureditev ločenega sistema odvajanja odpadnih voda v Radizelu, Slivnici, Čreti, Orehovi In Hotinji Vasi in Spodnjih Hočah</t>
  </si>
  <si>
    <t xml:space="preserve">Širitev javnega vodovodnega omrežja z izgradnjo sekundarnega vodovodnega cevovoda za manjše zaselke </t>
  </si>
  <si>
    <r>
      <t>Izgradnja vodovoda za del naselja Recenjak, Kumen in Rdeči breg z izgradnjo novega 200 m</t>
    </r>
    <r>
      <rPr>
        <vertAlign val="superscript"/>
        <sz val="10"/>
        <color theme="1"/>
        <rFont val="Calibri"/>
        <family val="2"/>
        <charset val="238"/>
      </rPr>
      <t>3</t>
    </r>
    <r>
      <rPr>
        <sz val="10"/>
        <color theme="1"/>
        <rFont val="Calibri"/>
        <family val="2"/>
        <charset val="238"/>
      </rPr>
      <t xml:space="preserve"> vodohrana Vrelenk</t>
    </r>
  </si>
  <si>
    <t>Sanacija zajetja Vrelenk s pripadajočimi objekti in zamenjava primarnega vodovodnega cevovoda</t>
  </si>
  <si>
    <t>Sanacija zajetja Pergauer s pripadajočimi objekti in zamenjava primarnega vodovodnega cevovoda</t>
  </si>
  <si>
    <t>Izgradnja vodovoda za del naselja Ruta s prečrpalno postajo</t>
  </si>
  <si>
    <t xml:space="preserve">Celostno urejanje vodooskrbe v Občini Rače – Fram  </t>
  </si>
  <si>
    <t>Komunala Slovenska Bistrica d.o.o.</t>
  </si>
  <si>
    <t>Celostno urejanje področja vodooskrbe v občini Slovenska Bistrica</t>
  </si>
  <si>
    <t>Komunala Slovenska Bistrica</t>
  </si>
  <si>
    <t>Širitev vodooskrbe na vododeficitarna območja občine</t>
  </si>
  <si>
    <t>Obnova vodovodnega omrežja ob izgradnji kanalizacije</t>
  </si>
  <si>
    <t>Zagotovitev vodo-oskrbnih virov</t>
  </si>
  <si>
    <t>MOP (Direkcija za vode), sodelujoče občine</t>
  </si>
  <si>
    <t>Rekonstrukcija vodovodnega in kanalizacijskega sistema v naselju Kidričevi</t>
  </si>
  <si>
    <t>Celovita obnova vodovodnega sistema Spodnje Podravje</t>
  </si>
  <si>
    <t>Občine: Cirkulane, Destrnik, Dornava, Gorišnica, Hajdina, Juršinci, Kidričevo, Majšperk, Markovci, Podlehnik, Trnovska vas, Videm pri Ptuju, Zavrč, Žetale, Starše, Cerkvenjak, Sveta Trojica v Slovenskih goricah, Sveti Andraž v Slovenskih goricah</t>
  </si>
  <si>
    <t>Zmanjšanje onesnaženja podzemnih voda z nitrati</t>
  </si>
  <si>
    <t>Komunalno podjetje Ptuj d.d., Geološki zavod Slovenije</t>
  </si>
  <si>
    <t>Obnova vodovodnega sistema</t>
  </si>
  <si>
    <t xml:space="preserve">Oskrba s pitno vodo v porečju Drave – Ormoško območje </t>
  </si>
  <si>
    <t>Občina Središče ob Dravi in Občina Sveti Tomaž</t>
  </si>
  <si>
    <t xml:space="preserve">Ureditev vodovodnega omrežja </t>
  </si>
  <si>
    <t>Zagotavljanje pitne vode</t>
  </si>
  <si>
    <t>Občina Sv. Trojica v Slov. goricah</t>
  </si>
  <si>
    <t>2.3.2: Varovanje vodnih virov</t>
  </si>
  <si>
    <t>Kanalizacija Gradiška 1</t>
  </si>
  <si>
    <t>Kanalizacija Gradiška 2,3 in Morski jarek</t>
  </si>
  <si>
    <t>Sočasna izgradnja kanalizacije in dela vodovoda ob Slepnici ter ureditev lokalne ceste v tem delu in projekt opremljanje aglomeracije v občini Lovrenc na Pohorju</t>
  </si>
  <si>
    <t>Občina Lovrenc na Pohorju</t>
  </si>
  <si>
    <t>Nadgradnja obstoječe čistilne naprave Lovrenc na Pohorju</t>
  </si>
  <si>
    <t>Izgradnja manjkajoče kanalizacije na območju MOM</t>
  </si>
  <si>
    <t>JHMB</t>
  </si>
  <si>
    <t>Kanalizacija naselja Razvanje – severni krak</t>
  </si>
  <si>
    <t>Sanacija kanalizacijskega sistema</t>
  </si>
  <si>
    <t>Odvajanje in čiščenje odpadne vode v porečju Dravinje – Občina Oplotnica</t>
  </si>
  <si>
    <t>Občina Oplotnica</t>
  </si>
  <si>
    <t>Odvajanje in čiščenje odpadne vode - izgradnja aglomeracije Pobrež</t>
  </si>
  <si>
    <t>Izgradnja kanalizacijskega sistema v Poljčanah</t>
  </si>
  <si>
    <t>Odvajanje in čiščenje odpadne vode v porečju Drave – aglomeracija pod 2.000 PE (ID 16520 – Bistrica ob Dravi in Log)</t>
  </si>
  <si>
    <t>Odvajanje in čiščenje odpadne vode v porečju Drave – aglomeracija nad 2.000 PE (ID 13652 – Ruše)</t>
  </si>
  <si>
    <t>Občina Selnica ob Dravi,  Komunala ODTOK, d.o.o.</t>
  </si>
  <si>
    <t>Odvajanje in čiščenje odpadne vode v porečju reke Drave – Občina Hoče-Slivnica (Zg. Hoče)</t>
  </si>
  <si>
    <t>Ureditev odvajanja in čiščenja odpadnih voda - malih komunalnih čistilnih naprava za občane</t>
  </si>
  <si>
    <t>Občina Selnica ob Dravi</t>
  </si>
  <si>
    <t>Celostno urejanje odpadnih voda v Občini Slovenska Bistrica</t>
  </si>
  <si>
    <t>Izgradnja komunalne infrastrukture za odvajanje odpadne komunalne vode v Račah</t>
  </si>
  <si>
    <t>Izgradnja malih komunalnih čistilnih naprav</t>
  </si>
  <si>
    <t>Kanalizacija Destrnik</t>
  </si>
  <si>
    <t>Kanalizacija s čistilno napravo Trnovci</t>
  </si>
  <si>
    <t>Občina Trnovska vas</t>
  </si>
  <si>
    <t>Ravnanje s komunalnimi odpadnimi vodami na območju občine Videm</t>
  </si>
  <si>
    <t>Občina Videm</t>
  </si>
  <si>
    <t>Izgradnja fekalne kanalizacije Žetale z malo čistilno napravo za 250 PE</t>
  </si>
  <si>
    <t>Izgradnja fekalne kanalizacije Čermožišče (Rogatnica) z malo čistilno napravo za 50 PE</t>
  </si>
  <si>
    <t>Izgradnja fekalne kanalizacije Čermožišče (Kančec) z malo čistilno napravo za 30 PE</t>
  </si>
  <si>
    <t>Izgradnja fekalne kanalizacije Dobrina z malo čistilno napravo za 50 PE</t>
  </si>
  <si>
    <t>Izgradnja fekalne kanalizacije z MČN in individualnih ČN po celotnem območju občine Žetale</t>
  </si>
  <si>
    <t>Male čistilne naprave - MČN</t>
  </si>
  <si>
    <t>100.</t>
  </si>
  <si>
    <t>101.</t>
  </si>
  <si>
    <t xml:space="preserve">Kanalizacija Velika Nedelja – Drakšl – Senešci – Vičanci  </t>
  </si>
  <si>
    <t>102.</t>
  </si>
  <si>
    <t>Širitev čistilne naprave Benedikt</t>
  </si>
  <si>
    <t>103.</t>
  </si>
  <si>
    <t>Odvajanje in čiščenje v porečju reke Drave – Občina Duplek II. faza</t>
  </si>
  <si>
    <t>104.</t>
  </si>
  <si>
    <t>Izgradnja kanalizacijskega omrežja na območju aglomeracij do 2000 PE</t>
  </si>
  <si>
    <t>105.</t>
  </si>
  <si>
    <t xml:space="preserve">Ureditev kanalizacije v naselju Dolnja Počehova </t>
  </si>
  <si>
    <t xml:space="preserve">Mestna občina Maribor, Nigrad
</t>
  </si>
  <si>
    <t>106.</t>
  </si>
  <si>
    <t>Izgradnja kanalizacije</t>
  </si>
  <si>
    <t>107.</t>
  </si>
  <si>
    <t>Komunalna oprema stanovanjskih con</t>
  </si>
  <si>
    <t>108.</t>
  </si>
  <si>
    <t>Odvajanje in čiščenje – ČN sever</t>
  </si>
  <si>
    <t>109.</t>
  </si>
  <si>
    <t>Odvajanje in čiščenje – Murski dvor</t>
  </si>
  <si>
    <t>110.</t>
  </si>
  <si>
    <t>Odvajanje in čiščenje – Sladki vrh</t>
  </si>
  <si>
    <t>111.</t>
  </si>
  <si>
    <t>Odvajanje in čiščenje – Štrihovec (id: 15623)</t>
  </si>
  <si>
    <t>112.</t>
  </si>
  <si>
    <t>Odvajanje in čiščenje – Štrihovec (id: 16374)</t>
  </si>
  <si>
    <t>RP 2.4: Spodbujanje prehoda na krožno gospodarstvo</t>
  </si>
  <si>
    <t>2.4.1: Ozaveščanje in spodbujanje prehoda na krožno gospodarstvo</t>
  </si>
  <si>
    <t>113.</t>
  </si>
  <si>
    <t>EMAS - prehod v krožno gospodarstvo</t>
  </si>
  <si>
    <t>Mestna občina Ptuj, Ministrstvo za okpolje in prostor, GZS</t>
  </si>
  <si>
    <t>114.</t>
  </si>
  <si>
    <t>Odklenimo potenciale za zeleni prehod</t>
  </si>
  <si>
    <t>Center ponovne uporabe Ormož</t>
  </si>
  <si>
    <t>ZRS Bistra Ptuj, MPI Ormož</t>
  </si>
  <si>
    <t>115.</t>
  </si>
  <si>
    <t>Mehansko biološka obdelava mešanih komunalnih odpadkov (kompostarna in MBO)</t>
  </si>
  <si>
    <t>JP Snaga</t>
  </si>
  <si>
    <t>MOM in občine</t>
  </si>
  <si>
    <t>116.</t>
  </si>
  <si>
    <t>Predelava biološko razgradljivih odpadkov</t>
  </si>
  <si>
    <t>117.</t>
  </si>
  <si>
    <t>Avtomatizacija tehnološkega procesa v sortirnici</t>
  </si>
  <si>
    <t>118.</t>
  </si>
  <si>
    <t>Inovativni učno demonstracijski objekt</t>
  </si>
  <si>
    <t>2.4.2: Nadgradnja obstoječe infrastrukture in storitev podpornega okolja</t>
  </si>
  <si>
    <t>119.</t>
  </si>
  <si>
    <t xml:space="preserve">Regionalna platforma in demo center  za krožno bio gospodarstvo </t>
  </si>
  <si>
    <t>Bistra Ptuj, RIC Slovenska Bistrica, ŠGZ, OOZ, Gospodarske družbe – javni in privatni sektor, NVO, Izobraževalne ustanove na področju Podravja</t>
  </si>
  <si>
    <t>120.</t>
  </si>
  <si>
    <t>Trajnostna platforma - Podravje krožno in zeleno</t>
  </si>
  <si>
    <t>ŠGZ</t>
  </si>
  <si>
    <t>RRA Podravje Maribor, OOPZ MB, ZRS Bistra Ptj, RIC Slov.Bistrica, RASG, RRC Ormož, UNI MB</t>
  </si>
  <si>
    <t xml:space="preserve">2.4.3: Demonstracijsko-pilotna proizvodnja </t>
  </si>
  <si>
    <t>Ravnanje z blatom - predelava blata v gradbeni kompozit (RZB)</t>
  </si>
  <si>
    <t>JP Energetika Maribor d.o.o.</t>
  </si>
  <si>
    <t>RP 2.5:  Izboljšanje in ohranjanje biotske raznovrstnosti in naravnih vrednot, zelene infrastrukture v urbanem okolju in zmanjšanje onesnaženja</t>
  </si>
  <si>
    <t>2.5.1: Varstvo naravnih vrednot in ohranjanje biotske raznovrstnosti (še posebej v varovanih območjih narave)</t>
  </si>
  <si>
    <t>122.</t>
  </si>
  <si>
    <t>Rekonstrukcija vodnih teles Krajinski park Rački Ribniki - Požeg in njihovo upravljanje ter prezentacija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</si>
  <si>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</rPr>
      <t xml:space="preserve">Občina Rače Fram, Slovenska Bistrica , Limnos D.O.O, Društvo Ljubiteljev Botanike In Mineralov Atropa, DOPPS </t>
    </r>
  </si>
  <si>
    <t>123.</t>
  </si>
  <si>
    <t>Ureditev rečnega rokava reke Drave (mrtvica v Staršah)</t>
  </si>
  <si>
    <t>Občina Starše</t>
  </si>
  <si>
    <t>124.</t>
  </si>
  <si>
    <t>Učne poti v Krajinskem parku Šturmovci s tematskim parkom pri OŠ Videm</t>
  </si>
  <si>
    <t>125.</t>
  </si>
  <si>
    <t>Revitalizacija Perniškega jezera</t>
  </si>
  <si>
    <t>TD Pernica, okoliške kmetije, MOP, Ride d.ol.o., UNI MB</t>
  </si>
  <si>
    <t>2.5.2: Zagotavljanje zelene infrastrukture</t>
  </si>
  <si>
    <t>126.</t>
  </si>
  <si>
    <t>Večfunkcijska vloga Treh Ribnikov</t>
  </si>
  <si>
    <t>MOM, UM , ZUM doo</t>
  </si>
  <si>
    <t>127.</t>
  </si>
  <si>
    <t>JHM, NVO</t>
  </si>
  <si>
    <t>Obnova Slomškovega Trga V Mariboru</t>
  </si>
  <si>
    <t>129.</t>
  </si>
  <si>
    <t xml:space="preserve">Stražun – gozdni park </t>
  </si>
  <si>
    <t xml:space="preserve">ZUM doo, ZRSVN,RRA Podravje – Maribor,ZVEZA SZOTK in druge NVO,JH Maribor, Zveza prijateljev mladine Maribor, ZDUS - Zveza društev upokojencev Slovenije, Deltaplan doo, </t>
  </si>
  <si>
    <t>130.</t>
  </si>
  <si>
    <t>Zeleno urbano središče (drevoredi na vpadnicah in novi mestni park</t>
  </si>
  <si>
    <t>Komunala Slovenska Bistrica, RIC Slovenska Bistrica</t>
  </si>
  <si>
    <t>131.</t>
  </si>
  <si>
    <t>Zelena infrastruktura za krepitev odpornosti mesta in omilitev posledic  podnebnih sprememb v Mariboru</t>
  </si>
  <si>
    <t>132.</t>
  </si>
  <si>
    <t>Svet biotske raznovrstnosti – novogradnja  objekta Akvarij /Terarij Maribor</t>
  </si>
  <si>
    <t>JH Maribor, UM, zasebni partnerji</t>
  </si>
  <si>
    <t>133.</t>
  </si>
  <si>
    <t>Ureditev parka v Poljčanah</t>
  </si>
  <si>
    <t>134.</t>
  </si>
  <si>
    <t>Ureditev zelenih površin</t>
  </si>
  <si>
    <t>Komunalno opremljeno območje Po 11-S-Pobrežje - območje ob Puhovi ulici</t>
  </si>
  <si>
    <t>135.</t>
  </si>
  <si>
    <t>Kidričevo mesto</t>
  </si>
  <si>
    <t xml:space="preserve">2.5.3: Naložbe v zmanjševanje onesnaženja </t>
  </si>
  <si>
    <t>RP 2.6:  Trajnostna mobilnost</t>
  </si>
  <si>
    <t xml:space="preserve">2.6.1: Spodbujanje uporabe in razvoj vseh oblik trajnostnega prometa  </t>
  </si>
  <si>
    <t>136.</t>
  </si>
  <si>
    <t>Dravska promenada</t>
  </si>
  <si>
    <t>Mestna občina Maribor; RRA Podravje - Maribor</t>
  </si>
  <si>
    <t>137.</t>
  </si>
  <si>
    <t>Plovnost na reki Dravi</t>
  </si>
  <si>
    <t>Mestna občina Maribor; Občina Selnica; Občina Ruše; RRA Podravje - Maribor</t>
  </si>
  <si>
    <t>138.</t>
  </si>
  <si>
    <t>139.</t>
  </si>
  <si>
    <t>Kolesarska steza Brestrnica - Gaj</t>
  </si>
  <si>
    <t>140.</t>
  </si>
  <si>
    <t>Kolesarska Steza Bresternica - Selnica</t>
  </si>
  <si>
    <t>141.</t>
  </si>
  <si>
    <t>Ureditev površine za pešce in kolesarje ob lipovem drevoredu v Pivoli</t>
  </si>
  <si>
    <t>142.</t>
  </si>
  <si>
    <t>Ureditev pločnika z cestno razsvetljavo na RT 930, odsek 7065 Pesek – Oplotnica, od km 17,5 do km 18,5</t>
  </si>
  <si>
    <t>143.</t>
  </si>
  <si>
    <t>Ureditev pločnika ob Konjiški cesti v Oplotnici</t>
  </si>
  <si>
    <t>144.</t>
  </si>
  <si>
    <t>Vzpostavitev kolesarskih povezav v centru mesta Slovenska Bistrica</t>
  </si>
  <si>
    <t>145.</t>
  </si>
  <si>
    <t>Umestitev kolesarskih poti v Občini Ruše, navezava na daljinsko kolesarsko pot</t>
  </si>
  <si>
    <t>Cezam, javni zavod; lokalni turistični ponudniki</t>
  </si>
  <si>
    <t>146.</t>
  </si>
  <si>
    <t>Kolesarska brv preko avtoceste v Framu</t>
  </si>
  <si>
    <t>Direkcija RS za infrastrukturo</t>
  </si>
  <si>
    <t>147.</t>
  </si>
  <si>
    <t>Mešana površina za kolesarje in pešce na odseku AC v Framu – rondo Kmetič Rače</t>
  </si>
  <si>
    <t>148.</t>
  </si>
  <si>
    <t>Ureditev pločnikov ob državni cesti G1-1-</t>
  </si>
  <si>
    <t>MZI</t>
  </si>
  <si>
    <t>149.</t>
  </si>
  <si>
    <t>Kolesarske poti na območju Občine Makole</t>
  </si>
  <si>
    <t>Pri Eurovelo ter DKP D8 druge sodelujoče občine ter Direkcija RS za infrastrukturo</t>
  </si>
  <si>
    <t>150.</t>
  </si>
  <si>
    <t>Ureditev hodnika za pešce ob R1-219, 1237 Poljčane-Podplat, od km 1+220 do km 1+547</t>
  </si>
  <si>
    <t>Občina Oplotnca</t>
  </si>
  <si>
    <t>152.</t>
  </si>
  <si>
    <t>Ureditev pločnika z cestno razsvetljavo na RT 930, odsek 7065 Pesek – Oplotnica</t>
  </si>
  <si>
    <t>153.</t>
  </si>
  <si>
    <t>Ureditev kolesarske povezave v Občini Poljčane, Kolesarska steza ob R3-688 Slov. Konjice–Majšperk v naselju Spodnje Poljčane; 1233 Poljčane-Majšperk, od km 1+500 do 2+200</t>
  </si>
  <si>
    <t>154.</t>
  </si>
  <si>
    <t>Gradnja regionalne kolesarske poti v občini Starše za zagotavljanje trajnostne mobilnosti v Podravju ob državni cesti RIII 711</t>
  </si>
  <si>
    <t>155.</t>
  </si>
  <si>
    <t>Gradnja regionalne kolesarske poti v občini Starše za zagotavljanje trajnostne mobilnosti v Podravju ob državni cesti RIII 454</t>
  </si>
  <si>
    <t>156.</t>
  </si>
  <si>
    <t>Gradnja regionalne kolesarske poti v občini starše za zagotavljanje trajnostne mobilnosti v Podravju ob občinski cesti LC 386 v naši občini</t>
  </si>
  <si>
    <t>157.</t>
  </si>
  <si>
    <t xml:space="preserve">Gradnja krožnih kolesarskih povezovalnih poti v občini Starše za zagotavljanje trajnostne mobilnosti v Podravju </t>
  </si>
  <si>
    <t>158.</t>
  </si>
  <si>
    <t>Kolesarske brvi čez avtocesto (koridorji čez AC LJ – Maribor)</t>
  </si>
  <si>
    <t>159.</t>
  </si>
  <si>
    <t>Nadgradnja sistema izposoje mestnih koles v mestu Slovenska Bistrica</t>
  </si>
  <si>
    <t>160.</t>
  </si>
  <si>
    <t>Izgradnja kolesarske poti ob LC Pečke – Slovenska Bistrica, (Železniška postaja – mesto Slovenska Bistrica)</t>
  </si>
  <si>
    <t>161.</t>
  </si>
  <si>
    <t>Izgradnja in ureditev kolesarskih poti v občini ter obnova in ureditev obstoječih kolesarskih poti</t>
  </si>
  <si>
    <t>162.</t>
  </si>
  <si>
    <t>Ureditev izposojevalnice koles</t>
  </si>
  <si>
    <t>163.</t>
  </si>
  <si>
    <t>Avtobusna postaja Slovenska Bistrica</t>
  </si>
  <si>
    <t>164.</t>
  </si>
  <si>
    <t>Električni avtobusi</t>
  </si>
  <si>
    <t>165.</t>
  </si>
  <si>
    <t>Polnilnica/e za električne avtomobile in avtodome</t>
  </si>
  <si>
    <t>166.</t>
  </si>
  <si>
    <t>167.</t>
  </si>
  <si>
    <t>Ureditev parkirnih površin in električne polnilnice</t>
  </si>
  <si>
    <t>168.</t>
  </si>
  <si>
    <t>Izgradnja glavne državne kolesarske povezave G 15 Ptuj</t>
  </si>
  <si>
    <t>169.</t>
  </si>
  <si>
    <t>Haloške kolesarske povezave</t>
  </si>
  <si>
    <t>Občina Cirkulane, Občina Majšperk, Občina Videm, Občina Zavrč, Občina Žetale</t>
  </si>
  <si>
    <t>170.</t>
  </si>
  <si>
    <t>HALO SI ZA BIKE</t>
  </si>
  <si>
    <t>171.</t>
  </si>
  <si>
    <t>Kolesarske poti Sv. Andraž</t>
  </si>
  <si>
    <t>172.</t>
  </si>
  <si>
    <t>Izgradnja kolesarskih stez</t>
  </si>
  <si>
    <t>173.</t>
  </si>
  <si>
    <t>Električna vozila</t>
  </si>
  <si>
    <t>174.</t>
  </si>
  <si>
    <t>Izgradnja regionalnih kolesarskih povezav za zagotavljanje trajnostne mobilnosti v Občini Ormož</t>
  </si>
  <si>
    <t>175.</t>
  </si>
  <si>
    <t>Dravska kolesarska pot skozi občino Duplek s postavitvijo košare na ročni pogon</t>
  </si>
  <si>
    <t>DRSI</t>
  </si>
  <si>
    <t xml:space="preserve">v teku </t>
  </si>
  <si>
    <t>1,229.508,00</t>
  </si>
  <si>
    <t>176.</t>
  </si>
  <si>
    <t>Izgradnja kolesarske poti žice - Ledinek - dražen vrh</t>
  </si>
  <si>
    <t>177.</t>
  </si>
  <si>
    <t xml:space="preserve">Mednarodni kolesarsko pohodniški most Ceršak </t>
  </si>
  <si>
    <t>178.</t>
  </si>
  <si>
    <t xml:space="preserve">Trajnostna mobilnost v občini Šentilj  </t>
  </si>
  <si>
    <t>179.</t>
  </si>
  <si>
    <t>180.</t>
  </si>
  <si>
    <t>Kolesarske povezave na območju ORP Slovenske gorice – 2. faza, Del projekta, ki se nanaša na državno kolesarsko mrežo izvaja Direkcija RS za infrastrukturo kot ločen projekt!</t>
  </si>
  <si>
    <t>Občine Benedikt, Cerkvenjak, Lenart, Pesnica, Sveta Ana Sveta Trojica v Slov. goricah, Sveti Jurij v Slovenskih goricah, Šentilj, Sveti Andraž v Slov. goricah, Trnovska vas, Sveti Jurij ob Ščavnici</t>
  </si>
  <si>
    <t xml:space="preserve">2.6.2: Načrtovanje in upravljanje multimodalne mobilnosti </t>
  </si>
  <si>
    <t>181.</t>
  </si>
  <si>
    <t>Železniški trikotnik</t>
  </si>
  <si>
    <t>Mestna občina Maribor; MZI; RRAPM</t>
  </si>
  <si>
    <t>182.</t>
  </si>
  <si>
    <t>e-zelena postajališča</t>
  </si>
  <si>
    <t>183.</t>
  </si>
  <si>
    <t>Skupno razvojno in podatkovno središče za celovito upravljanje (trajnostne) mobilnosti na območju Mestne občine Maribor in podravskih občin</t>
  </si>
  <si>
    <t>Medobčinski inšpektorat, RRA Podravje Maribor, Nigrad d.o.o., Marprom d.o.o., Energetika Maribor, Nevladne organizacije, ki se ukvarjajo s trajnostno mobilnostjo, Univerza v Mariboru, Ponudniki storitev mirujočega prometa in mobilnosti potnikov in blaga v Mestni občini Maribor in sodelujočih občinah.</t>
  </si>
  <si>
    <t>184.</t>
  </si>
  <si>
    <t>Ureditev parkirišča P+R (parkiraj in presedi) v Poslovno obrtni coni Slovenska Bistrica</t>
  </si>
  <si>
    <t>185.</t>
  </si>
  <si>
    <t xml:space="preserve">Izgradnja parkirišča P+R </t>
  </si>
  <si>
    <t>Razvojni cilj 3: Bolj povezana regija</t>
  </si>
  <si>
    <t>RP 3.1: Širokopasovne povezave</t>
  </si>
  <si>
    <t>3.1.1: Razvoj širokopasovnih povezav</t>
  </si>
  <si>
    <t>Dograditev mestnega brezžičnega omrežja WiFi4EU</t>
  </si>
  <si>
    <t>Širokopasovno omrežje</t>
  </si>
  <si>
    <t>zainteresirani operaterji elektronskih komunikacij</t>
  </si>
  <si>
    <t>Dostop do širokopasovnega interneta višjih hitrosti in digitalizacija skupnosti</t>
  </si>
  <si>
    <t>zasebni partner (RUNE), MKGP, sodelujoče občine, LEA Spodnje Podravje</t>
  </si>
  <si>
    <t>Gradnja širkopasovnih povezav in digitalna transformacija občin</t>
  </si>
  <si>
    <t>Občina Cirkulane, Občina Podlehnik, Občina Žetale, Občina Majšperk</t>
  </si>
  <si>
    <t>3.1.2: Izgradnja potrebne infrastrukture za dosego nemotene pokritosti z omrežjem 5G</t>
  </si>
  <si>
    <t>RP 3.2: Prometna infrastruktura</t>
  </si>
  <si>
    <t xml:space="preserve">3.2.1: Izboljšanje cestne infrastrukture </t>
  </si>
  <si>
    <t>Izvedba mobilnostnega vozlišča v železniškem trikotniku</t>
  </si>
  <si>
    <t>Marprom,DRSI, Slovenske železnice</t>
  </si>
  <si>
    <t>Zeleno parkirišče kot demonstracijski objekt zelenih praks v Slovenski Bistric</t>
  </si>
  <si>
    <t>Vzpostavitev parkirišča za avtodome PZA- Slovenska Bistrica in vključitev v mrežo postajališč</t>
  </si>
  <si>
    <t>Občina Slovenska Bistrica, RIC Slovenska Bistrica, IBIS d.o.o., Komunala Slovenska Bistrica</t>
  </si>
  <si>
    <t>Urejanje cestne infrastrukture in dostopnih poti  na celotnem turističnem območju občine Slovenska Bistrica (spodbujanje zelenega turizma)</t>
  </si>
  <si>
    <t>RIC Slovenska Bistrica, vsi ostali zainteresirani iz območja regije in širše</t>
  </si>
  <si>
    <t>Pametna parkirišča v mestu Slovenska Bistrica</t>
  </si>
  <si>
    <t>RIC Slovenska Bistrica, Komunala Slovenska Bistrica</t>
  </si>
  <si>
    <t>Regija pametnih cest</t>
  </si>
  <si>
    <t xml:space="preserve">RRA Podravje Maribor, Vse zainteresirane občine, Univerza v Mariboru, Podjetja zainteresirana </t>
  </si>
  <si>
    <t>Povezovalna cesta naselja Dobrovce (Šolska ul. – Vrtna ul.)</t>
  </si>
  <si>
    <t>Občina Miklavž na Dravskem polju</t>
  </si>
  <si>
    <t>Povezovalna cesta naselja Miklavž (Ptujska cesta – Ulica Kirbiševih)</t>
  </si>
  <si>
    <t>3. faza zahodne obvoznice in nov priključek na AC - JUG</t>
  </si>
  <si>
    <t xml:space="preserve">Izgradnja severovzhodne obvozne ceste med Industrijsko cono Impol in regionalno cesto R2 – 430 </t>
  </si>
  <si>
    <t>Skupina Impol</t>
  </si>
  <si>
    <t xml:space="preserve">Podvoz pod železniško progo – Rače </t>
  </si>
  <si>
    <t xml:space="preserve">Direkcija RS za infrastrukturo </t>
  </si>
  <si>
    <t xml:space="preserve">DRSI/sektor za ceste,  DRSI/sektor za železnice,  Občina Rače – Fram </t>
  </si>
  <si>
    <t>Obvoznica s krožiščem v Dornavi</t>
  </si>
  <si>
    <t>Ministrstvo za infrastrukturo (DRSI)</t>
  </si>
  <si>
    <t>Povezovalna cesta med občinami iz območja Haloz</t>
  </si>
  <si>
    <t>Rekonstrukcija in modernizacija lokalnih cest (LC)</t>
  </si>
  <si>
    <t>Ptujska obvoznica</t>
  </si>
  <si>
    <t>DARS d.d.</t>
  </si>
  <si>
    <t>Ministrstvo za okolje in prostor, Miniostrstvo za infrastrukturo</t>
  </si>
  <si>
    <t>Cestna infrastruktura na območju občine Videm</t>
  </si>
  <si>
    <t>Povezovalna cesta med Zavrčem in Forminom, ki se priključi na hitro cesto Hajdina-Ormož</t>
  </si>
  <si>
    <t>Ministrstvi za infrastrukturo</t>
  </si>
  <si>
    <t>Občina Zavrč, Občina Gorišnica, Občina markovci, Mestna občina Ptuj</t>
  </si>
  <si>
    <t>Ureditev prometne infrastrukture</t>
  </si>
  <si>
    <t>Celovita obnova LC 240060 Žetale - Vabča vas, izgradnja kanalizacije in MČM za zaselke ob cesti in delna izgradnj apločnikov z razsvetljavo</t>
  </si>
  <si>
    <t>Očina Žetale</t>
  </si>
  <si>
    <t>Modernizacija občinskih cest v občini Žetale</t>
  </si>
  <si>
    <t>Obnova občinske ceste LC 302-081 Savci –Senčak, odsek Rucmanci -Trnovci</t>
  </si>
  <si>
    <t>Občina Sveti Tomaž</t>
  </si>
  <si>
    <t>Izgradnja pločnikov ob občinskih cestah</t>
  </si>
  <si>
    <t>Modernizacija javnih poti in lokalnih cest</t>
  </si>
  <si>
    <t>Rekontrukcija občinskih cest</t>
  </si>
  <si>
    <t>Modernizacija občinskih cest</t>
  </si>
  <si>
    <t xml:space="preserve">Modernizacija občinskih cest </t>
  </si>
  <si>
    <t>Zelene poti na podeželju</t>
  </si>
  <si>
    <t>3.2.2: Posodobitev železniškega prometa</t>
  </si>
  <si>
    <t>3.2.3: Naložbe v letališko infrastrukturo</t>
  </si>
  <si>
    <t>3.2.4: Izgradnja in zamenjava žičniških naprav na Pohorju</t>
  </si>
  <si>
    <t>Modernizacija žičniških naprav in izgradnja outdoor centra Maribor - Areh</t>
  </si>
  <si>
    <t>Marprom</t>
  </si>
  <si>
    <t>3.2.5: Razvoj plovnosti</t>
  </si>
  <si>
    <t>Ureditev plovbe po reki Dravi</t>
  </si>
  <si>
    <t>Marprom,  DEM</t>
  </si>
  <si>
    <t>Vitalizacija Ptujskega jezera</t>
  </si>
  <si>
    <t>Občina Markovci, SOU Spodnje Podravje, Komunalno podjetje Ptuj d.d., Javne službe Ptuj d.o.o., Brodarsko društvo Ptuj, Dravske elektrarne Maribor d.o.o.</t>
  </si>
  <si>
    <t>Razvojni cilj 4: Bolj privlačna in socialna regija</t>
  </si>
  <si>
    <t>RP 4.1: Izboljšanje učinkovitosti trga dela</t>
  </si>
  <si>
    <t>4.1.1: Podpora razvoju delovnih mest preko razvoja družbenih inovacij in infrastrukture</t>
  </si>
  <si>
    <t xml:space="preserve">4.1.2: Kakovostni delovni pogoji in medgeneracijsko sodelovanje na delovnem mestu </t>
  </si>
  <si>
    <t>4.1.3: Podpora prehodu iz izobraževanja v zaposlitev</t>
  </si>
  <si>
    <t>Regijska štipendijska shema</t>
  </si>
  <si>
    <t>RRA Podravje-Maribor</t>
  </si>
  <si>
    <t>4.1.4: Krepitev podjetnosti</t>
  </si>
  <si>
    <t>Spodbujanje podjetništva pri mladih</t>
  </si>
  <si>
    <t>Ekonomska fakulteta, Srednje šole, Osnovne šole,  ZRSZ</t>
  </si>
  <si>
    <t>RP 4.2: Izboljševanje dostopa do storitev v izobraževanju, usposabljanju in VŽU</t>
  </si>
  <si>
    <t>4.2.1: Naložbe v infrastrukturo za kakovostne storitve izobraževanja, usposabljanja in vseživljenjskega učenja</t>
  </si>
  <si>
    <t>Ureditev šolskega okoliša s šolsko ulico in igrišči, parkom, parkiriščem, sprehajalno potjo,…</t>
  </si>
  <si>
    <t>Prostorski pogoji za delovanje mednarodne Osnovne šole v Mariboru</t>
  </si>
  <si>
    <t>Osnovna šola Leona Štuklja Maribor, MIZŠ</t>
  </si>
  <si>
    <t>Zagotavljanje kakovostnih pogojev za vzgojo in izobraževanje</t>
  </si>
  <si>
    <t>Izgradnja športno gibalnega centra (nič-energijskega vrtca in telovadnice ter zunanje zelene športne površine)</t>
  </si>
  <si>
    <t>Osnovna šola Selnica ob Dravi</t>
  </si>
  <si>
    <t>Vzpostavitev centra rokodelstva in lokalne obrti – Hiša tradicije</t>
  </si>
  <si>
    <t>Občina Slovenska Bistrica, MO Maribo, Rra Podravje - Maribor</t>
  </si>
  <si>
    <t xml:space="preserve">Dozidava vrtca Ruše </t>
  </si>
  <si>
    <t>Osnovna šola Janka Glazerja Ruše</t>
  </si>
  <si>
    <t>Osnovna šola Destrnik - rekonstrukcija in dogradnja</t>
  </si>
  <si>
    <t>Vrtec Destrnik</t>
  </si>
  <si>
    <t>Dograditev učilnic pri osnovni šoli</t>
  </si>
  <si>
    <t>Širitev vrtca Majšperk</t>
  </si>
  <si>
    <t>Rekonstrukcija in nadzidava hodnika, dela vrtca in dela šole</t>
  </si>
  <si>
    <t>Rekonstrukcija objekta na Raičevi ulici 14 za namen centralne kuhinje in pralnice Vrtca Ptuj z dograditvijo 10 oddelkov vrtca</t>
  </si>
  <si>
    <t>OŠ Breg</t>
  </si>
  <si>
    <t>Otroški vrtec-Zavrč</t>
  </si>
  <si>
    <t>Rekonstrukcija in prizidava vrtca Spodnji Duplek</t>
  </si>
  <si>
    <t>DOZIDAVA OŠ LENART</t>
  </si>
  <si>
    <t>Izgradnja vrtca Selce</t>
  </si>
  <si>
    <t xml:space="preserve">Dozidava Osnovne šole Sveta Ana </t>
  </si>
  <si>
    <t>Dozidava vrtca pri osnovni šoli Jožeta Hudalesa</t>
  </si>
  <si>
    <t>Novi nizko ogljični vrtec</t>
  </si>
  <si>
    <t xml:space="preserve">4.2.2: Razvoj programov izobraževanja, usposabljanja in VŽU </t>
  </si>
  <si>
    <t>Programi za krepitev kompetenc starejših</t>
  </si>
  <si>
    <t>Ljudska univerza Ptuj</t>
  </si>
  <si>
    <t>Ljudska univerza Ormož , AZM – Ljudska univerza Maribor, Ljudska univerza Slovenska Bistrica, krajevna društva upokojencev</t>
  </si>
  <si>
    <t>4.2.3: Načrtovanje in upravljanje kompetenc skladno s potrebami trga dela</t>
  </si>
  <si>
    <t>SMART TALENT CENTER PODRAVJA</t>
  </si>
  <si>
    <t>Fundacija za izboljšanje zaposlitvenih možnosti Prizma, ustanova</t>
  </si>
  <si>
    <t>CENTER ZNANJA</t>
  </si>
  <si>
    <t>Občine ORP Slovenske gorice, NVO, OOZ Lenart, …</t>
  </si>
  <si>
    <t>PODJETNIŠKO IZOBRAŽEVALNI CENTER - COWORKING</t>
  </si>
  <si>
    <t>RP 4.3: Povečevanje socialno-ekonomske integracije</t>
  </si>
  <si>
    <t xml:space="preserve">4.3.1: Socialna vključenost marginaliziranih in ranljivih skupin </t>
  </si>
  <si>
    <t>Reintegracijski center</t>
  </si>
  <si>
    <t>RRAPM</t>
  </si>
  <si>
    <t>Zavod za prestajanje kazni zapora; S.O.</t>
  </si>
  <si>
    <t>Celostna obravnava oseb z demenco</t>
  </si>
  <si>
    <t>Zavod Antona Martina Slomška Maribor (lahko tudi drugi partnerji, ki jih določi MOM), Društvo Spominčica</t>
  </si>
  <si>
    <t>4.3.2: Aktivno staranje, z vključevanjem starejših v vse sfere družbenega življenja</t>
  </si>
  <si>
    <t>Dnevni center aktivnosti loka – DCA Loka</t>
  </si>
  <si>
    <t xml:space="preserve">Dolgotrajna oskrba starejših občanov </t>
  </si>
  <si>
    <t>Zdravstveni Dom Slovenska Bistrica, Dom Dr. Jožeta Potrča Poljčane</t>
  </si>
  <si>
    <t>Multidisciplinaren integriran pristop k pomoči starejšim na njihovem domu z izgradnjo zdravju podporne mreže</t>
  </si>
  <si>
    <t>Center za pomoč na domu Maribor</t>
  </si>
  <si>
    <t>Mestna občina Maribor, Občina Hoče Slivnica, Občin Rače Fram, Občina Starše</t>
  </si>
  <si>
    <t>Dolgotrajna oskrba starejših v občini Rače - Fram</t>
  </si>
  <si>
    <t>Občina Rače – Fram</t>
  </si>
  <si>
    <t>Brezplačen prevoz za starejše in gibalno (mobilno) omejene v občini z električnim avtomobilom</t>
  </si>
  <si>
    <t>Medgeneracijsko Središče Starše In Dom Za Starejše Občane</t>
  </si>
  <si>
    <t xml:space="preserve">Dom Danice Vogrinec Maribor </t>
  </si>
  <si>
    <t>Medgeneracijski center Hajdina</t>
  </si>
  <si>
    <t>Center za medgeneracijsko druženje - DSO Markovci</t>
  </si>
  <si>
    <t>Medgeneracijski center Podlehnik</t>
  </si>
  <si>
    <t>Dom upokojencev Ptuj</t>
  </si>
  <si>
    <t xml:space="preserve">Medgeneracijski center </t>
  </si>
  <si>
    <t>Dnevni center za starejše nad 65 let-medgeneracijsko sodelovanje</t>
  </si>
  <si>
    <t>4.3.3: Varstvo starejših kot dodatna dejavnost na malih kmetijah in kmetijah z dopolnilno dejavnostjo</t>
  </si>
  <si>
    <t>RP 4.4: Zagotavljanje enakosti dostopa do zdravstvene oskrbe in ustreznih pogojev bivanja</t>
  </si>
  <si>
    <t>4.4.1: Investicije v zdravstveno, socialno in športno infrastrukturo</t>
  </si>
  <si>
    <t>Novogradnja Centra za nujno medicinsko pomoč in reševalne prevoze</t>
  </si>
  <si>
    <t xml:space="preserve">MOM, Zdravstveni dom Maribor, Druge občine ustanoviteljice </t>
  </si>
  <si>
    <t>Novogradnja Zdravstvene postaje Tezno</t>
  </si>
  <si>
    <t>MOM, Lekarne Maribor, Zdravstveni dom Maribor,Druge občine ustanoviteljice</t>
  </si>
  <si>
    <t>Zdravstvena postaja Magdalena (Zdravstvena postaja Tabor)</t>
  </si>
  <si>
    <t>MOM,  Lekarne Maribor,. ZD Maribor, Druge občine ustanoviteljice ZD Maribor</t>
  </si>
  <si>
    <t xml:space="preserve">Izgradnja atletske ogrevalne dvorane </t>
  </si>
  <si>
    <t>Obnova Dvorane Bistrica</t>
  </si>
  <si>
    <t>Obnova, rekonstrukcija Dvorane Tabor</t>
  </si>
  <si>
    <t>Obnova športnega parka</t>
  </si>
  <si>
    <t>Obnova Kopališča Mb Otok</t>
  </si>
  <si>
    <t>Dograditev ZD Slovenska Bistrica</t>
  </si>
  <si>
    <t>Vzpostavitev večnamenskega kulturnega centra</t>
  </si>
  <si>
    <t>DPD Svoboda Slovenska Bistrica</t>
  </si>
  <si>
    <t>Prizidava Zdravstvene postaje Ruše</t>
  </si>
  <si>
    <t>Zdravstveni dom Adolfa Drolca Maribor</t>
  </si>
  <si>
    <t>Ureditev športnih površin v Matavškovi jami</t>
  </si>
  <si>
    <t>Obnova Športne dvorane Ruše</t>
  </si>
  <si>
    <t>Športno društvo Ruše (solastnik objekta), Ministrstvo za izobraževanje, znanost in šport (solastnik objekta)</t>
  </si>
  <si>
    <t xml:space="preserve">Športni Park Rače </t>
  </si>
  <si>
    <t>Nogometna Zveza Slovenije, Fundacija Za Šport</t>
  </si>
  <si>
    <t>Večnamenska Športna Dvorana Dobrovce</t>
  </si>
  <si>
    <t xml:space="preserve">Občina Miklavž Na Dravskem polju </t>
  </si>
  <si>
    <t>Celovita ureditev nogometnega igrišča s tribunami in garderobami</t>
  </si>
  <si>
    <t>Dograditev zdravstvenega doma Lovrenc na Pohorju in energetska sanacija obstoječe stavbe z ureditvijo neprofitnih stanovanj ter ureditvijo parkirišča</t>
  </si>
  <si>
    <t>Varovana stanovanja za starejše Remont</t>
  </si>
  <si>
    <t>Večnamenska športna dvorana Dobrovce</t>
  </si>
  <si>
    <t>Zdravstveni center Miklavž</t>
  </si>
  <si>
    <t>ZD dr. Adolfa Drolca Maribor</t>
  </si>
  <si>
    <t>Športno društvo Ruše (solastnik objekta); Ministrstvo za izobraževanje, znanost in šport (solastnik objekta)</t>
  </si>
  <si>
    <t xml:space="preserve">Dom starostnikov srebrne generacije Lovrenc na Pohorju in medgeneracijsko središče Lovrenška livada </t>
  </si>
  <si>
    <t>Novogradnja doma starejših občanov Tezno</t>
  </si>
  <si>
    <t>Nadzidava Doma Starejših Slovenska Bistrica</t>
  </si>
  <si>
    <t>Dom dr. Jožeta Potrča Poljčane</t>
  </si>
  <si>
    <t>Izgradnja varovanih stanovanj</t>
  </si>
  <si>
    <t>Nepremičninski Sklad RS</t>
  </si>
  <si>
    <t>Rehabilitacijski center na prostem</t>
  </si>
  <si>
    <t>Univerzitetni klinični center Maribor</t>
  </si>
  <si>
    <t>Inštitut za športno medicino MF UM (potencialni), Fakulteta za gradbeništvo, prometno inženirstvo in arhitekturo Maribor – arhitektura  (potencialni)</t>
  </si>
  <si>
    <t>Plezalni Center Slovenska Bistrica</t>
  </si>
  <si>
    <t xml:space="preserve">Inštitut za geriatrijo </t>
  </si>
  <si>
    <t xml:space="preserve">Medicinska fakulteta UM (potencialni), Filozofska fakulteta – psihologija in sociologija, Mestna občina Maribor, Center za socialno delo, Domovi starostnikov </t>
  </si>
  <si>
    <t>Vzpostavitev sistema dolgotrajne oskrbe starejših</t>
  </si>
  <si>
    <t>sodelujoče občine, društva upokojencev, Zavod ŠTOS</t>
  </si>
  <si>
    <t>Dom za ostarele Zasadi</t>
  </si>
  <si>
    <t>Športni park Janežovski vrh</t>
  </si>
  <si>
    <t>ŠD Destrnik</t>
  </si>
  <si>
    <t>Dom starejših občanov, varovana stanovanja in dnevni center za starejše</t>
  </si>
  <si>
    <t>MDDSZ, Dom upokojencev</t>
  </si>
  <si>
    <t>Športni park Gorišnica</t>
  </si>
  <si>
    <t>Športna zveza Gorišnica</t>
  </si>
  <si>
    <t>Posodobitev zdravstvene mreže</t>
  </si>
  <si>
    <t>Zasebna ambulanta splošne medicine - Pribožič Darja</t>
  </si>
  <si>
    <t>Večnamenska športna dvorana Hajdina</t>
  </si>
  <si>
    <t>Športni park Trnovska vas</t>
  </si>
  <si>
    <t>Urgentni center v Bolnišnici Dr. Jožeta Potrča Ptuj</t>
  </si>
  <si>
    <t>SB dr, Jožeta Potrča Ptuj</t>
  </si>
  <si>
    <t>Ministrstvi za zdravje, občine Spodnjega Podravja, donatorji iz gospodarstva</t>
  </si>
  <si>
    <t>Izgradnja doma upokojencev Videm z medgeneracijskim centrom</t>
  </si>
  <si>
    <t>Varovana stanovanja</t>
  </si>
  <si>
    <t>Dom upokojencev</t>
  </si>
  <si>
    <t>Komunalna oprema stanovanjske cone</t>
  </si>
  <si>
    <t>občina Zavrč</t>
  </si>
  <si>
    <t>Helioport</t>
  </si>
  <si>
    <t>Vzpostavitev dolgotrajne oskrbe v občini – blizu svojega doma</t>
  </si>
  <si>
    <t>Konzorcij 17</t>
  </si>
  <si>
    <t>Dom starostnikov Cerkvenjak</t>
  </si>
  <si>
    <t>Občina Cerkvenjak,Vrtec Pikapolonica Cerkvenjak</t>
  </si>
  <si>
    <t>Dom starejših Danica Duplek</t>
  </si>
  <si>
    <t>Dom Danice Vogrinec</t>
  </si>
  <si>
    <t>Zdravstvena ambulanta Duplek</t>
  </si>
  <si>
    <t>Rekonstrukcija in dozidava ZD Lenart - Izgradnja ambulant za urgentno,  primarno zdravstvo in prostorov za ločeno delovanje v času epidemioloških razmer</t>
  </si>
  <si>
    <t>Zdravstveni dom Lenart; Občina Sv. Jurij v Slov. goricah, Občina Sv. Trojica v Slov. goricah</t>
  </si>
  <si>
    <t xml:space="preserve">Izgradnja doma starejših občanov </t>
  </si>
  <si>
    <t>Dom Danice Vogrinec Maribor</t>
  </si>
  <si>
    <t>Dom za tretje življenjsko obdobje – dom starostnikov z dnevnim centrom</t>
  </si>
  <si>
    <t>Občina Sv. Trojica v Slov. Goricah</t>
  </si>
  <si>
    <t>4.4.2: Programi in storitve za kakovostno preživljanje prostega časa in promocijo zdravega načina življenja</t>
  </si>
  <si>
    <t>Raziskovalno stičišče za področje zdravja</t>
  </si>
  <si>
    <t>Univerza v Mariboru in Ljubljani (potencialni), Inštitut Jožef Štefan (potencialni), ARRS, Mestna občina Maribor (potencialni)</t>
  </si>
  <si>
    <t>4.4.3: Zagotavljanje podpornega okolja za gradnjo dostopnih javnih in zasebnih stanovanj, investicije v stanovanjsko infrastrukturo in podpora družbenim inovacijam na področju bivanja</t>
  </si>
  <si>
    <t>Ohranitev poselitve z ureditvijo stanovanj</t>
  </si>
  <si>
    <t>zasebni partner</t>
  </si>
  <si>
    <t>Izgradnja neprofitnih stanovanj v Mestni občini Ptuj</t>
  </si>
  <si>
    <t>Večstanovanjski objekt Zgornji Leskovec</t>
  </si>
  <si>
    <t>Stanovanjsko območje</t>
  </si>
  <si>
    <t>Novogradnja večstanovanjske stavbe v Žetalah</t>
  </si>
  <si>
    <t>Izgradnja komunalne infrastrukture  za območje OPPN stanovanjsko naselje JD – 06 – Jurovski Dol</t>
  </si>
  <si>
    <t>Občina Sv. Jurij v Slov. Goricah</t>
  </si>
  <si>
    <t>Razvojni cilj 5: Regija bliže državljanom</t>
  </si>
  <si>
    <t>RP 5.1: Urbani razvoj</t>
  </si>
  <si>
    <t>5.1.1: Urbani razvoj mestnih občin</t>
  </si>
  <si>
    <t>Prenova mariborskega gradu za oživitev mestnega jedra</t>
  </si>
  <si>
    <t>Revitalizacija nabrežja ob Dravi in mestnega parka</t>
  </si>
  <si>
    <t>Ukrepi za zagotavljanje urbane mobilnosti v MO Ptuj</t>
  </si>
  <si>
    <t xml:space="preserve">5.1.2: Regionalno-urbani razvoj mest </t>
  </si>
  <si>
    <t>Obnova starega mestnega jedra</t>
  </si>
  <si>
    <t>Kolesarske povezave Lenart-Destrnik-Ptuj</t>
  </si>
  <si>
    <t>Občina Lenart, Mestna občina Ptuj, Ministrstvo za infrastrukturo (DRSI)</t>
  </si>
  <si>
    <t>RP 5.2: Razvoj podeželja, ki ga vodi skupnost – CLLD</t>
  </si>
  <si>
    <t>5.2.1: Ljudem prijazno podeželje</t>
  </si>
  <si>
    <t>Pametne vasi na bistriškem</t>
  </si>
  <si>
    <t>Obnova Senegačnikove domačije in preureditev v muzej</t>
  </si>
  <si>
    <t>Obnova skednja v Križeči vasi</t>
  </si>
  <si>
    <t>Žičnica čez reko Dravo</t>
  </si>
  <si>
    <t>Občina Duplek, DRSI</t>
  </si>
  <si>
    <t>Učne poti</t>
  </si>
  <si>
    <t>Ureditev tržnice v Poljčanah</t>
  </si>
  <si>
    <t>Ureditev »bike« (pump track) parka</t>
  </si>
  <si>
    <t>Muzej nasilja</t>
  </si>
  <si>
    <t>Univerza v Mariboru</t>
  </si>
  <si>
    <t>Podpora turizmu - Sokov mlin</t>
  </si>
  <si>
    <t>Osvežitev Spominskega parka Laze v Mostju</t>
  </si>
  <si>
    <t>Obina Juršinci</t>
  </si>
  <si>
    <t>Najvišji razgledni stolp v Sloveniji</t>
  </si>
  <si>
    <t>UM FGPA Maribor</t>
  </si>
  <si>
    <t>Razgledni stolp Majski vrh</t>
  </si>
  <si>
    <t>Podjetni in konkurenčni Lovrenc na Dravskem polju</t>
  </si>
  <si>
    <t>Gradnja gasilskega doma Stoperce</t>
  </si>
  <si>
    <t>Terapija z naravo</t>
  </si>
  <si>
    <t>Izgradnja centra za zaščito in reševanje</t>
  </si>
  <si>
    <t>Gradnja gasilskega doma in večnamenske dvorane občine Videm</t>
  </si>
  <si>
    <t>Oblikovanje okolja za aktivno staranje in vključenost v družbo</t>
  </si>
  <si>
    <t>PRJ Halo, podeželjsko razvojno jedro</t>
  </si>
  <si>
    <t>Člani partnerstva za razvoj Haloz, investitorji v programe dolgotrajne oskrbe na domu</t>
  </si>
  <si>
    <t>Atletska steza v Športnem parku Trate</t>
  </si>
  <si>
    <t>Hostel – varno zavetje popotnikov</t>
  </si>
  <si>
    <t>Občine območja ORP Slovenske gorice: Benedikt, Cerkvenjak, Duplek, Lenart, Sveta Ana, Pesnica, Sveta Trojica v Slovenskih goricah, Sveti Jurij v Slovenskih goricah, Šentilj;  Društvo za razvoj podeželja »Ovtar Slovenskih goric«;  Ponudniki turističnih produktov in storitev; NVO območja Slovenskih goric</t>
  </si>
  <si>
    <t>Samooskrba Slovenskih goric</t>
  </si>
  <si>
    <t>Občine območja ORP Slov. gorice, Zadruga Dobrina, Obrati javne prehrane območja ORP Slov. gorice,  Zavod za turizem Sv. Trojica,  Regionalne razvojne agencije, LAS-i</t>
  </si>
  <si>
    <t>RP 5.3: Razvoj obmejnih problemskih območij in območij z visoko brezposelnostjo</t>
  </si>
  <si>
    <t>5.3.1: Razvoj obmejnih območij</t>
  </si>
  <si>
    <t>Izgradnja turističnega naselja ribnik Dežno</t>
  </si>
  <si>
    <t>Vinarska zadruga Haloze</t>
  </si>
  <si>
    <t>Panoramska VTC 11</t>
  </si>
  <si>
    <t>Obnova "Gečovega mlina"</t>
  </si>
  <si>
    <t>Turistično športno rekreacijski center "Gramoznica Tržec"</t>
  </si>
  <si>
    <t>Vzopostavitev turističnih-kulturnih atrakcij na območju Haloz</t>
  </si>
  <si>
    <t>Donačka gora</t>
  </si>
  <si>
    <t>Občina Rogatec</t>
  </si>
  <si>
    <t>Občina Majšperk, Občina Žetale</t>
  </si>
  <si>
    <t>Adrenalinske kolesarske in tematske poti</t>
  </si>
  <si>
    <t>Občina Cirkulane, Občina Žetale, Občina Podlehnik, Občina Majšperk</t>
  </si>
  <si>
    <t>Pametna vas - pametno kmetijstvo na področju vinogradništva in sadjarstva</t>
  </si>
  <si>
    <t>Vinarska zadruga Haloze z.o.o., so.p.</t>
  </si>
  <si>
    <t>Člani vinarske zadruge Haloze z.o.o., so.p., člani partnerstva za razvoj Haloz, Investitorji v programe razvoja vinogradništva, sadjarstva in turizma</t>
  </si>
  <si>
    <t>Distribucijski center Ormož</t>
  </si>
  <si>
    <t>RRC Ormož</t>
  </si>
  <si>
    <t>Gradnja večnamenskega športno-izobraževalnega centra v ormožu</t>
  </si>
  <si>
    <t xml:space="preserve">RRC Ormož, MPI </t>
  </si>
  <si>
    <t>5.3.2: Problemska območja z visoko brezposelnostjo (MSP)</t>
  </si>
  <si>
    <t>RP 5.4: Regionalno prostorsko načrtovanje ter regijsko prometno načrtovanje</t>
  </si>
  <si>
    <t>5.4.1: Priprava Regionalnih prostorskih planov</t>
  </si>
  <si>
    <t>5.4.2: Izdelava celostnih regijskih prometnih strategij</t>
  </si>
  <si>
    <t>5.4.3: Opredelitev prednostnih območij za stanovanjsko gradnjo, ki se jih načrtuje v regionalnem prostorskem planu</t>
  </si>
  <si>
    <t>RP 5.5: Podpora razvoju nevladnih organizacij</t>
  </si>
  <si>
    <t>5.5.1: Podpora razvoju nevladnih organizacij s ciljem večje profesionalizacije NVO</t>
  </si>
  <si>
    <t>VREDNOST                                      Z DDV</t>
  </si>
  <si>
    <t>RRP PODRAVJE 2021-2027         PROJEKTI  - SKUPAJ</t>
  </si>
  <si>
    <t>UM</t>
  </si>
  <si>
    <t>HPC RIVR 2 (INNOVUM)</t>
  </si>
  <si>
    <t>INNOVUM (objekti)</t>
  </si>
  <si>
    <t>INNOVUM - podporno okolje</t>
  </si>
  <si>
    <t>186.</t>
  </si>
  <si>
    <t>187.</t>
  </si>
  <si>
    <t>188.</t>
  </si>
  <si>
    <t>Regijski prostorski načrt</t>
  </si>
  <si>
    <t>Občine v Podravju</t>
  </si>
  <si>
    <t>CPS Podravske regije</t>
  </si>
  <si>
    <t>Podpora delovanju Stičišča za razvoj NVO</t>
  </si>
  <si>
    <t>Zavod PIP</t>
  </si>
  <si>
    <t>NVO v Podravju</t>
  </si>
  <si>
    <t>PROJEKTNI PREDLOGI PODRAVSKE REGIJE V OBDOBJU 2022 - 2027</t>
  </si>
  <si>
    <t>Digitalna  E-preobraza občine Kidričevo</t>
  </si>
  <si>
    <t>Pametni inkubator in kompetenčni center</t>
  </si>
  <si>
    <t>TALUM, BOXMARK, PETROVIČ</t>
  </si>
  <si>
    <t>Širitev poslovne cone Dolane</t>
  </si>
  <si>
    <t>Poslovna cona</t>
  </si>
  <si>
    <t>Državna obrtna cona</t>
  </si>
  <si>
    <t>Razvoj turističnih produktov razvoj destinacije Visit Ravno polje</t>
  </si>
  <si>
    <t xml:space="preserve">Majšperk,  Podlehnik, Cirkulane, Žetale </t>
  </si>
  <si>
    <t>Vicus Fortunae - stičišče srečnih doživetij</t>
  </si>
  <si>
    <t>Novogradnja Kulturno sakralnega objekta Vitomarci</t>
  </si>
  <si>
    <t>Komasacija in agromelioracija na komasacijskem območju Hajdina 6</t>
  </si>
  <si>
    <t>Zeleno Kidričevo</t>
  </si>
  <si>
    <t>Dravska kolesarska pot na območju občine Cirkulane</t>
  </si>
  <si>
    <t>Regionalna kolesarska povezava na območju Občine Cirkulane</t>
  </si>
  <si>
    <t>Kolesarske povezave</t>
  </si>
  <si>
    <t>Izgradnja parkirišča za avtodome v Občini Hajdina</t>
  </si>
  <si>
    <t>Kolesarska steza ob JP 828841-Zabovci</t>
  </si>
  <si>
    <t>Kolesarska povezava Strnišče Kidričevo in Župečja vas-Trnovec</t>
  </si>
  <si>
    <t>Cestna infrastruktura na območju občine Cirkulane z javno razsvetljavo</t>
  </si>
  <si>
    <t>Modernizacija občinskih cest v Občini Hajdina</t>
  </si>
  <si>
    <t>Infrastruktura ceste Šikole Gaj, Jablane Sestrže</t>
  </si>
  <si>
    <t>Širitev in obnova lokalne ceste Podlože – Lokanja vas – navezava na Občino Slovenska Bistrica</t>
  </si>
  <si>
    <t>Ureditev prometne infrastrukture v Občini Sveti Andraž v Slovenskih goricah</t>
  </si>
  <si>
    <t xml:space="preserve">Ureditev cestne infrastrukture </t>
  </si>
  <si>
    <t>Plovnost na GREEN LAKE</t>
  </si>
  <si>
    <t>GREEN LAKE</t>
  </si>
  <si>
    <t xml:space="preserve">Dograditev vrtca </t>
  </si>
  <si>
    <t>Prizidek k Vrtcu Hajdina</t>
  </si>
  <si>
    <t>Širitev OŠ Majšperk</t>
  </si>
  <si>
    <t xml:space="preserve">Adrenalinski park- zipline </t>
  </si>
  <si>
    <t>Izgradnja varovanih stanovanj in varovanih hiš</t>
  </si>
  <si>
    <t>Gradnja Centra za integrirano dolgotrajno oskrbo</t>
  </si>
  <si>
    <t>Komunalno opremljanje stavbnih zemljišč za območje urejanja P10-S8/2 in P10-S8/3 Hajdina</t>
  </si>
  <si>
    <t>Opremljanje območij s sprejetim OPPN
•	OPPN P1-S14/3 Budina – ob Rogoznici</t>
  </si>
  <si>
    <t>Opremljanje območij s sprejetim OPPN
•	OLN za P11-S14/2 Budina – 1. faza</t>
  </si>
  <si>
    <t>Opremljanje območij s sprejetim OPPN
•	SD OLN P11-P1/1 Industrijska cona - sever</t>
  </si>
  <si>
    <t>Gasilski dom z večnamenskimi prostori Cirkulane</t>
  </si>
  <si>
    <t>Senior turizem-Katarinina vas</t>
  </si>
  <si>
    <t xml:space="preserve">K cerkvi Sv. Ane po poteh kulturne dediščine </t>
  </si>
  <si>
    <t>Društvo upokojencev, Društvo vinogradnikov in vinarjev Štajerski pűtar, Čebelarsko drutvo</t>
  </si>
  <si>
    <t>Ureditev vaških jeder</t>
  </si>
  <si>
    <t>Ureditev ruševin gradu Monsberg – z razglednim stolpom</t>
  </si>
  <si>
    <t>Bivanje in terapija z naravo</t>
  </si>
  <si>
    <t>128.</t>
  </si>
  <si>
    <t>189.</t>
  </si>
  <si>
    <t>190.</t>
  </si>
  <si>
    <t>191.</t>
  </si>
  <si>
    <t>192.</t>
  </si>
  <si>
    <t>193.</t>
  </si>
  <si>
    <t>194.</t>
  </si>
  <si>
    <t xml:space="preserve">Razpršeni ribnik Haloze  </t>
  </si>
  <si>
    <t xml:space="preserve">Občina Podlehnik </t>
  </si>
  <si>
    <t>Revitalizacija vinogradniškega območja Gorca - Tomajna</t>
  </si>
  <si>
    <t>Razpršeni hotel Haloze</t>
  </si>
  <si>
    <t xml:space="preserve">Sprehod med vinogradi </t>
  </si>
  <si>
    <t>Turistična društva, Vinarska zadruga Haloze, Društvo vinogradnikov in vinarjev Haloze, vinogradniki in vinarji iz Haloz</t>
  </si>
  <si>
    <t>Sanacija plazov na občinskih cestah v občini Podlehnik</t>
  </si>
  <si>
    <t>Naravni rezervat Kobilna</t>
  </si>
  <si>
    <t xml:space="preserve">Zelena bariera vzdolž avtoceste </t>
  </si>
  <si>
    <t>195.</t>
  </si>
  <si>
    <t>196.</t>
  </si>
  <si>
    <t>Modernizacija občinskih cest v občini Podlehnik</t>
  </si>
  <si>
    <t>Aktivna Dravinja</t>
  </si>
  <si>
    <t>Medgeneracijski športni park</t>
  </si>
  <si>
    <t xml:space="preserve">Opremljanje območij s sprejetim OPPN
- OPPN P04  - Urbana soseska </t>
  </si>
  <si>
    <t>Opremljanje območij s sprejetim OPPN
- OPPN P05 - Podlehnik</t>
  </si>
  <si>
    <t>OPPN - Podlehnik vzhod 2</t>
  </si>
  <si>
    <t>OPPN - Podlehnik sever 1</t>
  </si>
  <si>
    <t>Opremljanje območij s sprejetim OPPN
OPPN - DE6 Turistično območje ob jezeru in
del enot DE1 in OP1-Podlehnik</t>
  </si>
  <si>
    <t>Poslovna cona S1</t>
  </si>
  <si>
    <t>Poslovna cona V2</t>
  </si>
  <si>
    <t>Rekonstrukcija javne razsvetljave</t>
  </si>
  <si>
    <t xml:space="preserve">Fasade Kidričevo-energetska sanacija </t>
  </si>
  <si>
    <t>Energetska prenova občinske stavbe, Trnovska vas 42</t>
  </si>
  <si>
    <t>pravne ali fizične osebe katere bodo izvedle energetsko prenovo
občinske stavbe</t>
  </si>
  <si>
    <t>121.</t>
  </si>
  <si>
    <t>Sofinanciranje Malih komunalnih čistilnih naprav (MČN)</t>
  </si>
  <si>
    <t>Izgradnja fekalne kanalizacije na območju občine Podlehnik</t>
  </si>
  <si>
    <t>Dogradnja ČN Vitomarci z izgradnjo MKČN in vzpostavitev nadzornega sistema</t>
  </si>
  <si>
    <t>Občina Sveti Andraž v Slov.goricah</t>
  </si>
  <si>
    <t>fizične osebe, katere bodo gradile MKČN</t>
  </si>
  <si>
    <t>197.</t>
  </si>
  <si>
    <t>198.</t>
  </si>
  <si>
    <t>199.</t>
  </si>
  <si>
    <t>200.</t>
  </si>
  <si>
    <t>201.</t>
  </si>
  <si>
    <t>202.</t>
  </si>
  <si>
    <t>203.</t>
  </si>
  <si>
    <t>Mrežni talent center VKR</t>
  </si>
  <si>
    <t>RRA Podravje-Maribor, OOPZ Maribor, GZS, MIZZŠ,MGRT,MDDSZ</t>
  </si>
  <si>
    <t>Čiščenje odpadnih voda v aglomeraciji ID 129 Podgorci – Velika Nedelja</t>
  </si>
  <si>
    <t>Program za usposabljanje za deficitane poklice</t>
  </si>
  <si>
    <t>Ljudska univerza Ormož</t>
  </si>
  <si>
    <t>Daljinsko ogrevanje z biomaso</t>
  </si>
  <si>
    <t>Digitalizacija - daljinsko odčitavanje vodomernih števcev</t>
  </si>
  <si>
    <t>Občina Središče ob Dravi in Sveti Tomaž</t>
  </si>
  <si>
    <t>1.040.000.00</t>
  </si>
  <si>
    <t>Energetska sanacija Doma Velika Nedelja</t>
  </si>
  <si>
    <t>Jeremičev mlin</t>
  </si>
  <si>
    <t>Novogradnja kanalizacijskega sistema na območju mesta Ormož in naselja Hardeka  (2021 -2027)</t>
  </si>
  <si>
    <t>Naravoslovni center Drava</t>
  </si>
  <si>
    <t>OBNOVA MAJERIČEVEGA KOPALIŠČA</t>
  </si>
  <si>
    <t>Na območju OPPN Dolga Lesa se bo izvedla komunalna ureditev območja za 30 novih stanovanjskih enot.</t>
  </si>
  <si>
    <t xml:space="preserve">Komunalno opremljanje območja OPPN Lenta </t>
  </si>
  <si>
    <t>ORMOŠKE LAGUNE</t>
  </si>
  <si>
    <t>POSTAVITEV SONČNIH ELEKTRARN</t>
  </si>
  <si>
    <t>Občin Ormož</t>
  </si>
  <si>
    <t>POVEČANJE POPLAVNE VARNOSTI IN SANACIJA PLAZOV</t>
  </si>
  <si>
    <t>Regionalni center za obnovo
računalniške opreme in 
pridobivanje redkih kovin</t>
  </si>
  <si>
    <t>Univerza v Mariboru, Recosi d.o.o., sop</t>
  </si>
  <si>
    <t>lokalna društva, RIC slovenska Bistrica</t>
  </si>
  <si>
    <t>Langerjeva vila</t>
  </si>
  <si>
    <t>JHMB,  Mariborski vodovod</t>
  </si>
  <si>
    <t>Celovita oskrba severovzhodne Slovenije s pitno vodo – Maribor z okolico (Nabor 14-ih projektov, vključno z II.Fazo aktivne zaščite črpališča Vrbanski plato)</t>
  </si>
  <si>
    <t>Vodovod Kozjak; Šober - Medič in Kozjak III, V faza- Tojzlov vrh</t>
  </si>
  <si>
    <t>Dravska kolesarska pot/odsek Melje-Metava</t>
  </si>
  <si>
    <t>Implementacija sistema "Bus Priority" v semaforiziranih križiščih</t>
  </si>
  <si>
    <t>Postavitev PV elektrarne za APN in Pohorske vzpenjače</t>
  </si>
  <si>
    <t>Vzpostavitev senzorike zasedenosti parkirnih mest</t>
  </si>
  <si>
    <t>Oskrbovana stanovanja</t>
  </si>
  <si>
    <t>Center nevladnih organizacij s področja socialnega varstva</t>
  </si>
  <si>
    <t>Šport Maribor d.o.o.</t>
  </si>
  <si>
    <t>Večstanovanjski objekt Dvorakova</t>
  </si>
  <si>
    <t>Nabava premične turistične infrastrukture</t>
  </si>
  <si>
    <t>Razpršeni hoteli II. faza</t>
  </si>
  <si>
    <t>JZZTKŠ Občine Ormož</t>
  </si>
  <si>
    <t>JZZTKŠ Občine Ormož, RRC Ormož</t>
  </si>
  <si>
    <t>Vzpostavitev turistično informacijskega centra v Ormožu</t>
  </si>
  <si>
    <t xml:space="preserve">Digitalizacija turističnih ponudnikov (turizma) in kulturnih spomenikov </t>
  </si>
  <si>
    <t>GONDOLA PO PRLEŠKIH GORICAH</t>
  </si>
  <si>
    <t>OBNOVA VEČSTANOVANJSKE STAVBE »STARA POLICIJA«</t>
  </si>
  <si>
    <t>GRADNJA VEČSTANOVANJSKE STAVBE KOMUNALA</t>
  </si>
  <si>
    <t>INVESTICIJE V PRIMARNO ZDRAVSTVO</t>
  </si>
  <si>
    <t>KOLESARSKO-POHODNA TEMATSKA POT SVETINJE-JERUZALEM</t>
  </si>
  <si>
    <t>MEDGENERACIJSKI CETNER TIMA</t>
  </si>
  <si>
    <t>MODERNIZACIJA CEST V OBČINI ORMOŽ</t>
  </si>
  <si>
    <t>6.510.00,00</t>
  </si>
  <si>
    <t>Namakalni sistem V. faza s sistemom za dezinfekcijo</t>
  </si>
  <si>
    <t>NEGOVALNA BOLNIŠNICA ORMOŽ</t>
  </si>
  <si>
    <t>OBNOVA KAVČIČEVEGA MLINA</t>
  </si>
  <si>
    <t>OBNOVA MEDGENERACIJSKEGA CENTRA-DRUŠTVO UPOKOJENCEV</t>
  </si>
  <si>
    <t>IGRIŠČE Z UMETNO TRAVO</t>
  </si>
  <si>
    <t>ZD Ormož</t>
  </si>
  <si>
    <t>OBNOVITEV DOMA STAREJŠIH OBČANOV</t>
  </si>
  <si>
    <t>POSTAJALIŠČA ZA AVTODOME</t>
  </si>
  <si>
    <t xml:space="preserve">JZZTKŠ Občine Ormož, </t>
  </si>
  <si>
    <t>ŠIRITEV VRTCA VELIKA NEDELJA</t>
  </si>
  <si>
    <t>JZZTKŠ Občine &gt;Ormož</t>
  </si>
  <si>
    <t xml:space="preserve">UREDITEV KOLESARSKE INFRASTRUKTURE NA OBMOČJU OBČINE ORMOŽ </t>
  </si>
  <si>
    <t>UREDITEV KRAJEVNIH SREDIŠČ</t>
  </si>
  <si>
    <t>VRTEC MIKLAVŽ</t>
  </si>
  <si>
    <t>NOVOGRADNJA OSNOVNE ŠOLE VELIKA NEDELJA</t>
  </si>
  <si>
    <t>PRIZIDEK K TELOVADNICI OŠ IVANJKOVCI</t>
  </si>
  <si>
    <t>Ureditev mestnega vinograda</t>
  </si>
  <si>
    <t>Občina Ormož RRC Ormož, JZZTKŠ Občine Ormož</t>
  </si>
  <si>
    <t>Objekt za druženje v mestni grabi</t>
  </si>
  <si>
    <t>Izgradnja povezovalnega vodovoda</t>
  </si>
  <si>
    <t>KUPUJEM ODGOVORNO – PRVA ZERO-WASTE TRŽNICA V EVROPI</t>
  </si>
  <si>
    <t>Zadruga socialne ekonomije Slovenije, z.b.o., so.p.</t>
  </si>
  <si>
    <t>MOM, Pupillam, so.o, Etika d.o.o.</t>
  </si>
  <si>
    <t>Ureditev pločnika z cestno razsvetljavo in kolesarsko stezo od naselja  Malahorna do centra Oplotnice</t>
  </si>
  <si>
    <t>Evropska poslovna šola socialne ekonomije (European Business Scholl on Social Economy) – Slovenska regiolnalna podružnica</t>
  </si>
  <si>
    <t>Zadruga Socialne ekonomije Slovenije, z.b.o., so.p. //RRA Podravje - Maribor</t>
  </si>
  <si>
    <t>RRA Podravje - Maribor, Etika d.o.o., Pupillam, so.p</t>
  </si>
  <si>
    <t>Električna polnilnica za avtomobile in izgradnja postajališča za avtodome</t>
  </si>
  <si>
    <t>Celovita energetska obnova javnih zgradb</t>
  </si>
  <si>
    <t>Letovanje otrok, oseb s posebnimi potrebami in starostnikov</t>
  </si>
  <si>
    <t>RKS - OZ Maribor</t>
  </si>
  <si>
    <t>Lokalne skupnosti</t>
  </si>
  <si>
    <t>DOGRADITEV ZD RAČE</t>
  </si>
  <si>
    <t>ENERGETSKA SANACIJA STAVBE OŠ RAČE IN OŠ FRAM</t>
  </si>
  <si>
    <t>Obnova Sagadinove žage in preureditev v muzej na prostem</t>
  </si>
  <si>
    <t>ZVKD SLO</t>
  </si>
  <si>
    <t>Obnova gradu Rače in ureditev obstoječe etnološke zbirke</t>
  </si>
  <si>
    <t xml:space="preserve">1.220.000	</t>
  </si>
  <si>
    <t>Širitev vrtca Fram</t>
  </si>
  <si>
    <t>Občina Rače - fram</t>
  </si>
  <si>
    <t>VRTEC CERŠAK</t>
  </si>
  <si>
    <t xml:space="preserve">Dograditev vrtca Šentilj </t>
  </si>
  <si>
    <t xml:space="preserve">Kariera za zeleni in digitalni prehod </t>
  </si>
  <si>
    <t>PRIZMA</t>
  </si>
  <si>
    <t>ZRSZ OS MB, ZRSZ OS Ptuj</t>
  </si>
  <si>
    <t>151.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</si>
  <si>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</si>
  <si>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</si>
  <si>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</si>
  <si>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</si>
  <si>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</si>
  <si>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</si>
  <si>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</si>
  <si>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</si>
  <si>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</si>
  <si>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</si>
  <si>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</si>
  <si>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</si>
  <si>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</si>
  <si>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Gradnja vodovodnega omrežja Kozjak I in II. Faza</t>
  </si>
  <si>
    <t>217.</t>
  </si>
  <si>
    <t xml:space="preserve">Rekonstrukcija kanalizacijskega omrežja in razbremenilnikov na zavarovanem območju mestnega gozda Stražun </t>
  </si>
  <si>
    <t xml:space="preserve">Parkovna ureditev ob pekrskem potoku v Mariboru </t>
  </si>
  <si>
    <t xml:space="preserve">Dravska kolesarska pot/odsek Melje- Trčova (meja z občino Duplek); Dravska kolesarska pot (odseki Drava center - Adamičevo naselje; Pobrežje - Miklavž na Dravskem polju; odsek Malečnik - Metava; Odsek Mariborski otok - Selnica ob Dravi)
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</si>
  <si>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Dravska kolesarska pot/odsek Adamičevo naselje-Orient</t>
  </si>
  <si>
    <t>Garažna hiša P&amp;W</t>
  </si>
  <si>
    <t>218.</t>
  </si>
  <si>
    <t>219.</t>
  </si>
  <si>
    <t>Dograditev učilniških prostorov za šolsko in predšolsko vzgojo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</si>
</sst>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10"/>
      <color theme="1"/>
      <name val="Calibri"/>
      <family val="1"/>
      <charset val="238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rgb="FF222222"/>
      <name val="Calibri"/>
      <family val="2"/>
      <charset val="238"/>
    </font>
    <font>
      <sz val="12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0">
    <xf numFmtId="0" fontId="0" fillId="0" borderId="0" xfId="0"/>
    <xf numFmtId="0" fontId="2" fillId="0" borderId="0" xfId="0" applyFont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justify"/>
    </xf>
    <xf numFmtId="0" fontId="3" fillId="0" borderId="0" xfId="0" applyFont="1" applyAlignment="1">
      <alignment horizontal="left"/>
    </xf>
    <xf numFmtId="4" fontId="0" fillId="0" borderId="1" xfId="0" applyNumberForma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/>
    <xf numFmtId="4" fontId="4" fillId="0" borderId="1" xfId="0" applyNumberFormat="1" applyFont="1" applyBorder="1" applyAlignment="1">
      <alignment horizontal="right" vertical="center"/>
    </xf>
    <xf numFmtId="0" fontId="0" fillId="4" borderId="0" xfId="0" applyFill="1"/>
    <xf numFmtId="0" fontId="0" fillId="2" borderId="0" xfId="0" applyFill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4" fontId="0" fillId="0" borderId="1" xfId="0" applyNumberFormat="1" applyBorder="1" applyAlignment="1">
      <alignment vertical="center"/>
    </xf>
    <xf numFmtId="0" fontId="0" fillId="0" borderId="3" xfId="0" applyBorder="1"/>
    <xf numFmtId="0" fontId="9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1" fontId="4" fillId="0" borderId="1" xfId="0" applyNumberFormat="1" applyFont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4" fillId="0" borderId="4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8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top" wrapText="1"/>
    </xf>
    <xf numFmtId="0" fontId="0" fillId="0" borderId="5" xfId="0" applyBorder="1"/>
    <xf numFmtId="0" fontId="13" fillId="0" borderId="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11" fillId="0" borderId="4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3" fillId="0" borderId="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2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16" fillId="0" borderId="1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14" fillId="0" borderId="4" xfId="0" applyFont="1" applyBorder="1" applyAlignment="1">
      <alignment vertical="top" wrapText="1"/>
    </xf>
    <xf numFmtId="1" fontId="0" fillId="0" borderId="4" xfId="0" applyNumberFormat="1" applyBorder="1" applyAlignment="1">
      <alignment vertical="center" wrapText="1"/>
    </xf>
    <xf numFmtId="1" fontId="4" fillId="0" borderId="4" xfId="0" applyNumberFormat="1" applyFont="1" applyBorder="1" applyAlignment="1">
      <alignment vertical="center" wrapText="1"/>
    </xf>
    <xf numFmtId="1" fontId="4" fillId="0" borderId="6" xfId="0" applyNumberFormat="1" applyFont="1" applyBorder="1" applyAlignment="1">
      <alignment vertical="center" wrapText="1"/>
    </xf>
    <xf numFmtId="1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4" fontId="11" fillId="6" borderId="1" xfId="0" applyNumberFormat="1" applyFont="1" applyFill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0" xfId="0" applyNumberFormat="1" applyFont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4" fontId="0" fillId="0" borderId="1" xfId="0" applyNumberFormat="1" applyBorder="1" applyAlignment="1">
      <alignment vertical="center" wrapText="1"/>
    </xf>
    <xf numFmtId="4" fontId="12" fillId="6" borderId="1" xfId="0" applyNumberFormat="1" applyFont="1" applyFill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4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3" fontId="4" fillId="0" borderId="6" xfId="0" applyNumberFormat="1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4" fillId="6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6" xfId="0" applyBorder="1"/>
    <xf numFmtId="0" fontId="11" fillId="0" borderId="1" xfId="0" applyFont="1" applyBorder="1" applyAlignment="1">
      <alignment vertical="justify"/>
    </xf>
    <xf numFmtId="0" fontId="4" fillId="0" borderId="6" xfId="0" applyFont="1" applyBorder="1"/>
    <xf numFmtId="4" fontId="4" fillId="0" borderId="6" xfId="0" applyNumberFormat="1" applyFont="1" applyBorder="1" applyAlignment="1">
      <alignment vertical="center"/>
    </xf>
    <xf numFmtId="4" fontId="4" fillId="0" borderId="1" xfId="0" applyNumberFormat="1" applyFont="1" applyBorder="1"/>
    <xf numFmtId="4" fontId="1" fillId="5" borderId="2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justify"/>
    </xf>
    <xf numFmtId="4" fontId="1" fillId="5" borderId="1" xfId="0" applyNumberFormat="1" applyFont="1" applyFill="1" applyBorder="1" applyAlignment="1">
      <alignment vertical="center"/>
    </xf>
    <xf numFmtId="0" fontId="1" fillId="3" borderId="5" xfId="0" applyFont="1" applyFill="1" applyBorder="1" applyAlignment="1">
      <alignment horizontal="center" vertical="justify"/>
    </xf>
    <xf numFmtId="0" fontId="1" fillId="3" borderId="5" xfId="0" applyFont="1" applyFill="1" applyBorder="1" applyAlignment="1">
      <alignment vertical="justify"/>
    </xf>
    <xf numFmtId="4" fontId="3" fillId="4" borderId="1" xfId="0" applyNumberFormat="1" applyFont="1" applyFill="1" applyBorder="1"/>
    <xf numFmtId="4" fontId="3" fillId="2" borderId="1" xfId="0" applyNumberFormat="1" applyFont="1" applyFill="1" applyBorder="1"/>
    <xf numFmtId="0" fontId="19" fillId="0" borderId="1" xfId="0" applyFont="1" applyBorder="1" applyAlignment="1">
      <alignment vertical="top" wrapText="1"/>
    </xf>
    <xf numFmtId="4" fontId="3" fillId="2" borderId="0" xfId="0" applyNumberFormat="1" applyFont="1" applyFill="1"/>
    <xf numFmtId="4" fontId="1" fillId="5" borderId="4" xfId="0" applyNumberFormat="1" applyFont="1" applyFill="1" applyBorder="1" applyAlignment="1">
      <alignment vertical="center"/>
    </xf>
    <xf numFmtId="2" fontId="11" fillId="0" borderId="1" xfId="0" applyNumberFormat="1" applyFont="1" applyBorder="1" applyAlignment="1">
      <alignment vertical="justify"/>
    </xf>
    <xf numFmtId="0" fontId="11" fillId="0" borderId="1" xfId="0" applyFont="1" applyBorder="1" applyAlignment="1">
      <alignment vertical="center"/>
    </xf>
    <xf numFmtId="0" fontId="4" fillId="0" borderId="1" xfId="0" applyFont="1" applyBorder="1" applyAlignment="1">
      <alignment vertical="justify"/>
    </xf>
    <xf numFmtId="0" fontId="1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0" fillId="0" borderId="5" xfId="0" applyBorder="1" applyAlignment="1">
      <alignment wrapText="1"/>
    </xf>
    <xf numFmtId="0" fontId="0" fillId="0" borderId="1" xfId="0" applyBorder="1" applyAlignment="1">
      <alignment vertical="justify" wrapText="1"/>
    </xf>
    <xf numFmtId="0" fontId="0" fillId="0" borderId="1" xfId="0" applyBorder="1" applyAlignment="1">
      <alignment horizontal="left"/>
    </xf>
    <xf numFmtId="0" fontId="12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0" fillId="0" borderId="1" xfId="0" applyBorder="1" applyAlignment="1">
      <alignment vertical="justify"/>
    </xf>
    <xf numFmtId="0" fontId="1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justify" wrapText="1"/>
    </xf>
    <xf numFmtId="0" fontId="8" fillId="0" borderId="1" xfId="0" applyFont="1" applyBorder="1" applyAlignment="1">
      <alignment vertical="justify"/>
    </xf>
    <xf numFmtId="0" fontId="0" fillId="0" borderId="5" xfId="0" applyBorder="1" applyAlignment="1">
      <alignment vertical="center" wrapText="1"/>
    </xf>
    <xf numFmtId="0" fontId="16" fillId="0" borderId="1" xfId="0" applyFont="1" applyBorder="1" applyAlignment="1">
      <alignment vertical="justify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0" fontId="25" fillId="0" borderId="0" xfId="0" applyFont="1"/>
    <xf numFmtId="0" fontId="0" fillId="0" borderId="1" xfId="0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21" fillId="0" borderId="0" xfId="0" applyFont="1" applyAlignment="1">
      <alignment vertical="center"/>
    </xf>
    <xf numFmtId="0" fontId="27" fillId="0" borderId="1" xfId="0" applyFont="1" applyBorder="1" applyAlignment="1">
      <alignment vertical="justify" wrapText="1"/>
    </xf>
    <xf numFmtId="0" fontId="4" fillId="0" borderId="1" xfId="0" applyFont="1" applyBorder="1" applyAlignment="1">
      <alignment wrapText="1"/>
    </xf>
    <xf numFmtId="0" fontId="0" fillId="0" borderId="6" xfId="0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1" fillId="5" borderId="3" xfId="0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justify" wrapText="1"/>
    </xf>
    <xf numFmtId="0" fontId="12" fillId="0" borderId="0" xfId="0" applyFont="1" applyAlignment="1">
      <alignment horizontal="left" vertical="center" wrapText="1"/>
    </xf>
    <xf numFmtId="0" fontId="16" fillId="0" borderId="0" xfId="0" applyFont="1" applyAlignment="1">
      <alignment vertical="top" wrapText="1"/>
    </xf>
    <xf numFmtId="4" fontId="3" fillId="4" borderId="1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6" borderId="1" xfId="0" applyFill="1" applyBorder="1" applyAlignment="1">
      <alignment horizontal="left" vertical="center"/>
    </xf>
    <xf numFmtId="0" fontId="12" fillId="0" borderId="0" xfId="0" applyFont="1" applyAlignment="1">
      <alignment vertical="top" wrapText="1"/>
    </xf>
    <xf numFmtId="1" fontId="0" fillId="0" borderId="0" xfId="0" applyNumberFormat="1" applyAlignment="1">
      <alignment vertical="center" wrapText="1"/>
    </xf>
    <xf numFmtId="4" fontId="3" fillId="4" borderId="3" xfId="0" applyNumberFormat="1" applyFont="1" applyFill="1" applyBorder="1"/>
    <xf numFmtId="4" fontId="2" fillId="5" borderId="1" xfId="0" applyNumberFormat="1" applyFont="1" applyFill="1" applyBorder="1"/>
    <xf numFmtId="4" fontId="0" fillId="0" borderId="0" xfId="0" applyNumberFormat="1"/>
    <xf numFmtId="0" fontId="0" fillId="6" borderId="0" xfId="0" applyFill="1"/>
    <xf numFmtId="0" fontId="0" fillId="8" borderId="1" xfId="0" applyFill="1" applyBorder="1" applyAlignment="1">
      <alignment horizontal="left" vertical="center"/>
    </xf>
    <xf numFmtId="0" fontId="0" fillId="8" borderId="1" xfId="0" applyFill="1" applyBorder="1"/>
    <xf numFmtId="0" fontId="23" fillId="8" borderId="0" xfId="0" applyFont="1" applyFill="1"/>
    <xf numFmtId="0" fontId="8" fillId="8" borderId="1" xfId="0" applyFont="1" applyFill="1" applyBorder="1" applyAlignment="1">
      <alignment horizontal="left" vertical="center" wrapText="1"/>
    </xf>
    <xf numFmtId="0" fontId="0" fillId="8" borderId="1" xfId="0" applyFill="1" applyBorder="1" applyAlignment="1">
      <alignment horizontal="right" vertical="center"/>
    </xf>
    <xf numFmtId="4" fontId="0" fillId="8" borderId="1" xfId="0" applyNumberFormat="1" applyFill="1" applyBorder="1" applyAlignment="1">
      <alignment horizontal="right" vertical="center"/>
    </xf>
    <xf numFmtId="0" fontId="0" fillId="8" borderId="0" xfId="0" applyFill="1"/>
    <xf numFmtId="0" fontId="1" fillId="6" borderId="1" xfId="0" applyFont="1" applyFill="1" applyBorder="1" applyAlignment="1">
      <alignment horizontal="left" vertical="center"/>
    </xf>
    <xf numFmtId="0" fontId="0" fillId="6" borderId="1" xfId="0" applyFill="1" applyBorder="1"/>
    <xf numFmtId="0" fontId="21" fillId="6" borderId="0" xfId="0" applyFont="1" applyFill="1"/>
    <xf numFmtId="0" fontId="29" fillId="7" borderId="0" xfId="0" applyFont="1" applyFill="1"/>
    <xf numFmtId="4" fontId="0" fillId="0" borderId="7" xfId="0" applyNumberFormat="1" applyFill="1" applyBorder="1" applyAlignment="1">
      <alignment horizontal="right" vertical="center"/>
    </xf>
    <xf numFmtId="0" fontId="0" fillId="6" borderId="1" xfId="0" applyFill="1" applyBorder="1" applyAlignment="1">
      <alignment horizontal="left" vertical="center" wrapText="1"/>
    </xf>
    <xf numFmtId="0" fontId="8" fillId="6" borderId="1" xfId="0" applyFont="1" applyFill="1" applyBorder="1" applyAlignment="1">
      <alignment vertical="justify" wrapText="1"/>
    </xf>
    <xf numFmtId="0" fontId="0" fillId="6" borderId="1" xfId="0" applyFill="1" applyBorder="1" applyAlignment="1">
      <alignment horizontal="right" vertical="center"/>
    </xf>
    <xf numFmtId="4" fontId="0" fillId="6" borderId="1" xfId="0" applyNumberFormat="1" applyFill="1" applyBorder="1" applyAlignment="1">
      <alignment horizontal="right" vertical="center"/>
    </xf>
    <xf numFmtId="0" fontId="0" fillId="6" borderId="1" xfId="0" applyFont="1" applyFill="1" applyBorder="1" applyAlignment="1">
      <alignment horizontal="left" vertical="center"/>
    </xf>
    <xf numFmtId="4" fontId="0" fillId="6" borderId="1" xfId="0" applyNumberFormat="1" applyFont="1" applyFill="1" applyBorder="1" applyAlignment="1">
      <alignment vertical="center"/>
    </xf>
    <xf numFmtId="4" fontId="0" fillId="6" borderId="1" xfId="0" applyNumberFormat="1" applyFill="1" applyBorder="1"/>
    <xf numFmtId="4" fontId="0" fillId="6" borderId="4" xfId="0" applyNumberFormat="1" applyFill="1" applyBorder="1"/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vertical="top" wrapText="1"/>
    </xf>
    <xf numFmtId="0" fontId="0" fillId="6" borderId="1" xfId="0" applyFill="1" applyBorder="1" applyAlignment="1">
      <alignment vertical="justify" wrapText="1"/>
    </xf>
    <xf numFmtId="0" fontId="11" fillId="0" borderId="0" xfId="0" applyFont="1" applyAlignment="1">
      <alignment vertical="center" wrapText="1"/>
    </xf>
    <xf numFmtId="0" fontId="16" fillId="6" borderId="1" xfId="0" applyFont="1" applyFill="1" applyBorder="1" applyAlignment="1">
      <alignment vertical="justify" wrapText="1"/>
    </xf>
    <xf numFmtId="0" fontId="0" fillId="6" borderId="1" xfId="0" applyFill="1" applyBorder="1" applyAlignment="1">
      <alignment vertical="center"/>
    </xf>
    <xf numFmtId="0" fontId="0" fillId="6" borderId="5" xfId="0" applyFill="1" applyBorder="1" applyAlignment="1">
      <alignment wrapText="1"/>
    </xf>
    <xf numFmtId="0" fontId="23" fillId="6" borderId="0" xfId="0" applyFont="1" applyFill="1"/>
    <xf numFmtId="0" fontId="8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vertical="center" wrapText="1"/>
    </xf>
    <xf numFmtId="49" fontId="0" fillId="6" borderId="1" xfId="0" applyNumberFormat="1" applyFill="1" applyBorder="1" applyAlignment="1">
      <alignment wrapText="1"/>
    </xf>
    <xf numFmtId="3" fontId="0" fillId="6" borderId="1" xfId="0" applyNumberFormat="1" applyFill="1" applyBorder="1"/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vertical="top"/>
    </xf>
    <xf numFmtId="0" fontId="0" fillId="6" borderId="1" xfId="0" applyFill="1" applyBorder="1" applyAlignment="1">
      <alignment horizontal="left" vertical="top"/>
    </xf>
    <xf numFmtId="0" fontId="0" fillId="6" borderId="1" xfId="0" applyFill="1" applyBorder="1" applyAlignment="1">
      <alignment horizontal="right" vertical="top"/>
    </xf>
    <xf numFmtId="4" fontId="0" fillId="6" borderId="1" xfId="0" applyNumberFormat="1" applyFill="1" applyBorder="1" applyAlignment="1">
      <alignment horizontal="right" vertical="top"/>
    </xf>
    <xf numFmtId="0" fontId="0" fillId="6" borderId="5" xfId="0" applyFont="1" applyFill="1" applyBorder="1" applyAlignment="1">
      <alignment horizontal="left" vertical="center"/>
    </xf>
    <xf numFmtId="4" fontId="4" fillId="6" borderId="1" xfId="0" applyNumberFormat="1" applyFont="1" applyFill="1" applyBorder="1" applyAlignment="1">
      <alignment vertical="center"/>
    </xf>
    <xf numFmtId="0" fontId="6" fillId="7" borderId="0" xfId="0" applyFont="1" applyFill="1"/>
    <xf numFmtId="0" fontId="1" fillId="3" borderId="1" xfId="0" applyFont="1" applyFill="1" applyBorder="1" applyAlignment="1">
      <alignment horizontal="center" vertical="justify"/>
    </xf>
    <xf numFmtId="0" fontId="0" fillId="7" borderId="0" xfId="0" applyFill="1"/>
    <xf numFmtId="0" fontId="11" fillId="0" borderId="12" xfId="0" applyFont="1" applyBorder="1" applyAlignment="1">
      <alignment vertical="top" wrapText="1"/>
    </xf>
    <xf numFmtId="1" fontId="4" fillId="0" borderId="5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4" fontId="5" fillId="6" borderId="5" xfId="0" applyNumberFormat="1" applyFont="1" applyFill="1" applyBorder="1" applyAlignment="1">
      <alignment vertical="center" wrapText="1"/>
    </xf>
    <xf numFmtId="4" fontId="1" fillId="5" borderId="6" xfId="0" applyNumberFormat="1" applyFont="1" applyFill="1" applyBorder="1" applyAlignment="1">
      <alignment vertical="center"/>
    </xf>
    <xf numFmtId="0" fontId="0" fillId="0" borderId="5" xfId="0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0" fontId="0" fillId="6" borderId="4" xfId="0" applyFill="1" applyBorder="1"/>
    <xf numFmtId="0" fontId="6" fillId="6" borderId="0" xfId="0" applyFont="1" applyFill="1"/>
    <xf numFmtId="0" fontId="12" fillId="0" borderId="8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0" fillId="0" borderId="12" xfId="0" applyBorder="1" applyAlignment="1">
      <alignment vertical="top" wrapText="1"/>
    </xf>
    <xf numFmtId="1" fontId="0" fillId="0" borderId="5" xfId="0" applyNumberFormat="1" applyBorder="1" applyAlignment="1">
      <alignment vertical="center" wrapText="1"/>
    </xf>
    <xf numFmtId="1" fontId="0" fillId="0" borderId="8" xfId="0" applyNumberFormat="1" applyBorder="1" applyAlignment="1">
      <alignment vertical="center" wrapText="1"/>
    </xf>
    <xf numFmtId="4" fontId="0" fillId="0" borderId="5" xfId="0" applyNumberFormat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4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4" fontId="0" fillId="0" borderId="5" xfId="0" applyNumberFormat="1" applyBorder="1" applyAlignment="1">
      <alignment vertical="center"/>
    </xf>
    <xf numFmtId="0" fontId="1" fillId="3" borderId="6" xfId="0" applyFont="1" applyFill="1" applyBorder="1" applyAlignment="1">
      <alignment horizontal="center" vertical="justify"/>
    </xf>
    <xf numFmtId="0" fontId="23" fillId="0" borderId="1" xfId="0" applyFont="1" applyBorder="1"/>
    <xf numFmtId="0" fontId="12" fillId="6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horizontal="left" vertical="justify" wrapText="1"/>
    </xf>
    <xf numFmtId="4" fontId="0" fillId="6" borderId="4" xfId="0" applyNumberFormat="1" applyFill="1" applyBorder="1" applyAlignment="1">
      <alignment horizontal="right" vertical="center"/>
    </xf>
    <xf numFmtId="0" fontId="4" fillId="6" borderId="1" xfId="0" applyFont="1" applyFill="1" applyBorder="1"/>
    <xf numFmtId="1" fontId="4" fillId="6" borderId="1" xfId="0" applyNumberFormat="1" applyFont="1" applyFill="1" applyBorder="1"/>
    <xf numFmtId="4" fontId="4" fillId="6" borderId="1" xfId="0" applyNumberFormat="1" applyFont="1" applyFill="1" applyBorder="1"/>
    <xf numFmtId="0" fontId="12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top" wrapText="1"/>
    </xf>
    <xf numFmtId="49" fontId="0" fillId="6" borderId="1" xfId="0" applyNumberForma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right" vertical="center"/>
    </xf>
    <xf numFmtId="4" fontId="4" fillId="6" borderId="1" xfId="0" applyNumberFormat="1" applyFont="1" applyFill="1" applyBorder="1" applyAlignment="1">
      <alignment horizontal="right" vertical="center"/>
    </xf>
    <xf numFmtId="0" fontId="0" fillId="6" borderId="5" xfId="0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vertical="center" wrapText="1"/>
    </xf>
    <xf numFmtId="0" fontId="0" fillId="6" borderId="3" xfId="0" applyFill="1" applyBorder="1" applyAlignment="1">
      <alignment vertical="top" wrapText="1"/>
    </xf>
    <xf numFmtId="4" fontId="0" fillId="6" borderId="1" xfId="0" applyNumberFormat="1" applyFill="1" applyBorder="1" applyAlignment="1">
      <alignment vertical="center" wrapText="1"/>
    </xf>
    <xf numFmtId="0" fontId="0" fillId="6" borderId="4" xfId="0" applyFill="1" applyBorder="1" applyAlignment="1">
      <alignment vertical="top" wrapText="1"/>
    </xf>
    <xf numFmtId="4" fontId="0" fillId="6" borderId="0" xfId="0" applyNumberFormat="1" applyFill="1" applyAlignment="1">
      <alignment vertical="center" wrapText="1"/>
    </xf>
    <xf numFmtId="0" fontId="0" fillId="6" borderId="4" xfId="0" applyFill="1" applyBorder="1" applyAlignment="1">
      <alignment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/>
    </xf>
    <xf numFmtId="0" fontId="20" fillId="6" borderId="0" xfId="0" applyFont="1" applyFill="1"/>
    <xf numFmtId="0" fontId="0" fillId="6" borderId="1" xfId="0" applyFill="1" applyBorder="1" applyAlignment="1">
      <alignment vertical="justify"/>
    </xf>
    <xf numFmtId="0" fontId="23" fillId="6" borderId="1" xfId="0" applyFont="1" applyFill="1" applyBorder="1"/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vertical="center"/>
    </xf>
    <xf numFmtId="4" fontId="0" fillId="6" borderId="1" xfId="0" applyNumberFormat="1" applyFill="1" applyBorder="1" applyAlignment="1">
      <alignment vertical="center"/>
    </xf>
    <xf numFmtId="0" fontId="0" fillId="6" borderId="5" xfId="0" applyFill="1" applyBorder="1"/>
    <xf numFmtId="0" fontId="12" fillId="6" borderId="1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wrapText="1"/>
    </xf>
    <xf numFmtId="2" fontId="11" fillId="6" borderId="1" xfId="0" applyNumberFormat="1" applyFont="1" applyFill="1" applyBorder="1" applyAlignment="1">
      <alignment vertical="justify"/>
    </xf>
    <xf numFmtId="0" fontId="21" fillId="6" borderId="0" xfId="0" applyFont="1" applyFill="1" applyAlignment="1">
      <alignment vertical="center"/>
    </xf>
    <xf numFmtId="1" fontId="4" fillId="6" borderId="1" xfId="0" applyNumberFormat="1" applyFont="1" applyFill="1" applyBorder="1" applyAlignment="1">
      <alignment vertical="center" wrapText="1"/>
    </xf>
    <xf numFmtId="0" fontId="0" fillId="6" borderId="1" xfId="0" applyFill="1" applyBorder="1" applyAlignment="1">
      <alignment horizontal="left" wrapText="1"/>
    </xf>
    <xf numFmtId="0" fontId="0" fillId="6" borderId="5" xfId="0" applyFill="1" applyBorder="1" applyAlignment="1">
      <alignment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vertical="justify"/>
    </xf>
    <xf numFmtId="0" fontId="16" fillId="6" borderId="1" xfId="0" applyFont="1" applyFill="1" applyBorder="1" applyAlignment="1">
      <alignment horizontal="left" vertical="justify" wrapText="1"/>
    </xf>
    <xf numFmtId="0" fontId="20" fillId="6" borderId="1" xfId="0" applyFont="1" applyFill="1" applyBorder="1"/>
    <xf numFmtId="0" fontId="4" fillId="6" borderId="4" xfId="0" applyFont="1" applyFill="1" applyBorder="1" applyAlignment="1">
      <alignment horizontal="left" vertical="center" wrapText="1"/>
    </xf>
    <xf numFmtId="0" fontId="0" fillId="6" borderId="3" xfId="0" applyFill="1" applyBorder="1"/>
    <xf numFmtId="1" fontId="0" fillId="6" borderId="1" xfId="0" applyNumberFormat="1" applyFill="1" applyBorder="1" applyAlignment="1">
      <alignment vertical="center" wrapText="1"/>
    </xf>
    <xf numFmtId="0" fontId="30" fillId="6" borderId="0" xfId="0" applyFont="1" applyFill="1"/>
    <xf numFmtId="4" fontId="0" fillId="6" borderId="0" xfId="0" applyNumberFormat="1" applyFont="1" applyFill="1"/>
    <xf numFmtId="0" fontId="8" fillId="6" borderId="1" xfId="0" applyFont="1" applyFill="1" applyBorder="1" applyAlignment="1">
      <alignment horizontal="left" wrapText="1"/>
    </xf>
    <xf numFmtId="4" fontId="1" fillId="6" borderId="1" xfId="0" applyNumberFormat="1" applyFont="1" applyFill="1" applyBorder="1" applyAlignment="1">
      <alignment vertical="center"/>
    </xf>
    <xf numFmtId="4" fontId="0" fillId="6" borderId="0" xfId="0" applyNumberFormat="1" applyFill="1" applyBorder="1" applyAlignment="1">
      <alignment vertical="center"/>
    </xf>
    <xf numFmtId="2" fontId="4" fillId="6" borderId="1" xfId="0" applyNumberFormat="1" applyFont="1" applyFill="1" applyBorder="1" applyAlignment="1">
      <alignment vertical="justify"/>
    </xf>
    <xf numFmtId="0" fontId="11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right" vertical="center"/>
    </xf>
    <xf numFmtId="0" fontId="11" fillId="6" borderId="12" xfId="0" applyFont="1" applyFill="1" applyBorder="1" applyAlignment="1">
      <alignment vertical="top" wrapText="1"/>
    </xf>
    <xf numFmtId="1" fontId="4" fillId="6" borderId="5" xfId="0" applyNumberFormat="1" applyFont="1" applyFill="1" applyBorder="1" applyAlignment="1">
      <alignment vertical="center" wrapText="1"/>
    </xf>
    <xf numFmtId="4" fontId="4" fillId="6" borderId="5" xfId="0" applyNumberFormat="1" applyFont="1" applyFill="1" applyBorder="1" applyAlignment="1">
      <alignment vertical="center" wrapText="1"/>
    </xf>
    <xf numFmtId="0" fontId="0" fillId="6" borderId="1" xfId="0" applyFont="1" applyFill="1" applyBorder="1"/>
    <xf numFmtId="0" fontId="8" fillId="6" borderId="1" xfId="0" applyFont="1" applyFill="1" applyBorder="1" applyAlignment="1">
      <alignment wrapText="1"/>
    </xf>
    <xf numFmtId="0" fontId="4" fillId="6" borderId="1" xfId="0" applyFont="1" applyFill="1" applyBorder="1" applyAlignment="1">
      <alignment vertical="justify"/>
    </xf>
    <xf numFmtId="0" fontId="22" fillId="6" borderId="0" xfId="0" applyFont="1" applyFill="1"/>
    <xf numFmtId="0" fontId="12" fillId="6" borderId="8" xfId="0" applyFont="1" applyFill="1" applyBorder="1" applyAlignment="1">
      <alignment vertical="center" wrapText="1"/>
    </xf>
    <xf numFmtId="0" fontId="13" fillId="6" borderId="5" xfId="0" applyFont="1" applyFill="1" applyBorder="1" applyAlignment="1">
      <alignment vertical="center" wrapText="1"/>
    </xf>
    <xf numFmtId="0" fontId="0" fillId="6" borderId="12" xfId="0" applyFill="1" applyBorder="1" applyAlignment="1">
      <alignment vertical="top" wrapText="1"/>
    </xf>
    <xf numFmtId="1" fontId="0" fillId="6" borderId="5" xfId="0" applyNumberFormat="1" applyFill="1" applyBorder="1" applyAlignment="1">
      <alignment vertical="center" wrapText="1"/>
    </xf>
    <xf numFmtId="1" fontId="0" fillId="6" borderId="8" xfId="0" applyNumberFormat="1" applyFill="1" applyBorder="1" applyAlignment="1">
      <alignment vertical="center" wrapText="1"/>
    </xf>
    <xf numFmtId="4" fontId="0" fillId="6" borderId="5" xfId="0" applyNumberFormat="1" applyFill="1" applyBorder="1" applyAlignment="1">
      <alignment horizontal="right" vertical="center" wrapText="1"/>
    </xf>
    <xf numFmtId="0" fontId="0" fillId="6" borderId="6" xfId="0" applyFill="1" applyBorder="1" applyAlignment="1">
      <alignment vertical="center" wrapText="1"/>
    </xf>
    <xf numFmtId="0" fontId="4" fillId="6" borderId="0" xfId="0" applyFont="1" applyFill="1" applyAlignment="1">
      <alignment vertical="justify"/>
    </xf>
    <xf numFmtId="0" fontId="8" fillId="6" borderId="1" xfId="0" applyFont="1" applyFill="1" applyBorder="1" applyAlignment="1">
      <alignment vertical="center" wrapText="1"/>
    </xf>
    <xf numFmtId="0" fontId="33" fillId="6" borderId="14" xfId="0" applyFont="1" applyFill="1" applyBorder="1" applyAlignment="1">
      <alignment vertical="center" wrapText="1"/>
    </xf>
    <xf numFmtId="0" fontId="34" fillId="6" borderId="0" xfId="0" applyFont="1" applyFill="1" applyAlignment="1">
      <alignment vertical="center"/>
    </xf>
    <xf numFmtId="0" fontId="0" fillId="6" borderId="6" xfId="0" applyFill="1" applyBorder="1" applyAlignment="1">
      <alignment wrapText="1"/>
    </xf>
    <xf numFmtId="0" fontId="0" fillId="0" borderId="3" xfId="0" applyBorder="1" applyAlignment="1">
      <alignment horizontal="left" vertical="center"/>
    </xf>
    <xf numFmtId="0" fontId="0" fillId="6" borderId="3" xfId="0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/>
    </xf>
    <xf numFmtId="0" fontId="1" fillId="0" borderId="1" xfId="0" applyFont="1" applyBorder="1"/>
    <xf numFmtId="0" fontId="21" fillId="0" borderId="1" xfId="0" applyFont="1" applyBorder="1"/>
    <xf numFmtId="0" fontId="21" fillId="6" borderId="1" xfId="0" applyFont="1" applyFill="1" applyBorder="1"/>
    <xf numFmtId="0" fontId="20" fillId="0" borderId="1" xfId="0" applyFont="1" applyBorder="1"/>
    <xf numFmtId="0" fontId="22" fillId="0" borderId="1" xfId="0" applyFont="1" applyBorder="1"/>
    <xf numFmtId="0" fontId="21" fillId="0" borderId="1" xfId="0" applyFont="1" applyBorder="1" applyAlignment="1">
      <alignment vertical="center"/>
    </xf>
    <xf numFmtId="0" fontId="21" fillId="6" borderId="1" xfId="0" applyFont="1" applyFill="1" applyBorder="1" applyAlignment="1">
      <alignment vertical="center"/>
    </xf>
    <xf numFmtId="0" fontId="0" fillId="0" borderId="0" xfId="0" applyBorder="1"/>
    <xf numFmtId="0" fontId="1" fillId="0" borderId="0" xfId="0" applyFont="1" applyBorder="1"/>
    <xf numFmtId="0" fontId="0" fillId="6" borderId="2" xfId="0" applyFill="1" applyBorder="1"/>
    <xf numFmtId="0" fontId="0" fillId="6" borderId="3" xfId="0" applyFont="1" applyFill="1" applyBorder="1" applyAlignment="1">
      <alignment horizontal="left" vertical="center"/>
    </xf>
    <xf numFmtId="0" fontId="0" fillId="0" borderId="2" xfId="0" applyBorder="1"/>
    <xf numFmtId="0" fontId="4" fillId="0" borderId="3" xfId="0" applyFont="1" applyBorder="1"/>
    <xf numFmtId="0" fontId="4" fillId="6" borderId="3" xfId="0" applyFont="1" applyFill="1" applyBorder="1"/>
    <xf numFmtId="0" fontId="1" fillId="5" borderId="3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 vertical="justify"/>
    </xf>
    <xf numFmtId="0" fontId="3" fillId="4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justify"/>
    </xf>
    <xf numFmtId="0" fontId="3" fillId="4" borderId="0" xfId="0" applyFont="1" applyFill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7" fillId="4" borderId="0" xfId="0" applyFont="1" applyFill="1" applyAlignment="1">
      <alignment horizontal="left"/>
    </xf>
    <xf numFmtId="0" fontId="1" fillId="5" borderId="2" xfId="0" applyFont="1" applyFill="1" applyBorder="1" applyAlignment="1">
      <alignment horizontal="left" vertical="justify"/>
    </xf>
    <xf numFmtId="0" fontId="3" fillId="2" borderId="0" xfId="0" applyFont="1" applyFill="1" applyAlignment="1">
      <alignment horizontal="left"/>
    </xf>
    <xf numFmtId="0" fontId="1" fillId="5" borderId="4" xfId="0" applyFont="1" applyFill="1" applyBorder="1" applyAlignment="1">
      <alignment horizontal="left" vertical="center"/>
    </xf>
    <xf numFmtId="2" fontId="6" fillId="0" borderId="7" xfId="0" applyNumberFormat="1" applyFont="1" applyBorder="1" applyAlignment="1">
      <alignment horizontal="left" vertical="justify"/>
    </xf>
    <xf numFmtId="2" fontId="6" fillId="0" borderId="0" xfId="0" applyNumberFormat="1" applyFont="1" applyAlignment="1">
      <alignment horizontal="left" vertical="justify"/>
    </xf>
    <xf numFmtId="0" fontId="1" fillId="5" borderId="13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justify"/>
    </xf>
    <xf numFmtId="0" fontId="1" fillId="5" borderId="3" xfId="0" applyFont="1" applyFill="1" applyBorder="1" applyAlignment="1">
      <alignment horizontal="left" vertical="justify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6699FF"/>
      <color rgb="FFCCCCFF"/>
      <color rgb="FFCC99FF"/>
      <color rgb="FFCCFFCC"/>
      <color rgb="FF66FFFF"/>
      <color rgb="FFFFCC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518F9-379E-490D-812F-9242BA0DEFDC}">
  <dimension ref="B2:DW188"/>
  <sheetViews>
    <sheetView tabSelected="1" zoomScale="70" zoomScaleNormal="70" workbookViewId="0">
      <selection activeCell="A61" sqref="A61"/>
    </sheetView>
  </sheetViews>
  <sheetFormatPr defaultRowHeight="15" x14ac:dyDescent="0.25"/>
  <cols>
    <col min="1" max="1" width="2.42578125" customWidth="1"/>
    <col min="2" max="2" width="17.7109375" style="114" customWidth="1"/>
    <col min="3" max="3" width="6.85546875" customWidth="1"/>
    <col min="4" max="4" width="32.85546875" customWidth="1"/>
    <col min="5" max="5" width="17.7109375" customWidth="1"/>
    <col min="6" max="6" width="20.7109375" customWidth="1"/>
    <col min="7" max="7" width="15.5703125" customWidth="1"/>
    <col min="8" max="8" width="14.7109375" customWidth="1"/>
    <col min="9" max="10" width="18.7109375" customWidth="1"/>
    <col min="11" max="11" width="19.42578125" customWidth="1"/>
  </cols>
  <sheetData>
    <row r="2" spans="2:127" ht="18.75" x14ac:dyDescent="0.3">
      <c r="C2" s="323" t="s">
        <v>0</v>
      </c>
      <c r="D2" s="323"/>
      <c r="E2" s="323"/>
    </row>
    <row r="3" spans="2:127" ht="18.75" x14ac:dyDescent="0.3">
      <c r="C3" s="1"/>
    </row>
    <row r="4" spans="2:127" ht="15.75" x14ac:dyDescent="0.25">
      <c r="C4" s="326" t="s">
        <v>1</v>
      </c>
      <c r="D4" s="326"/>
      <c r="E4" s="326"/>
      <c r="F4" s="326"/>
      <c r="G4" s="326"/>
      <c r="H4" s="326"/>
      <c r="I4" s="326"/>
      <c r="J4" s="326"/>
      <c r="K4" s="20"/>
    </row>
    <row r="5" spans="2:127" ht="15.75" x14ac:dyDescent="0.25">
      <c r="C5" s="5"/>
      <c r="D5" s="5"/>
      <c r="E5" s="5"/>
      <c r="F5" s="5"/>
      <c r="G5" s="5"/>
      <c r="H5" s="5"/>
      <c r="I5" s="5"/>
      <c r="J5" s="5"/>
    </row>
    <row r="6" spans="2:127" ht="15.75" x14ac:dyDescent="0.25">
      <c r="C6" s="317" t="s">
        <v>2</v>
      </c>
      <c r="D6" s="317"/>
      <c r="E6" s="317"/>
      <c r="F6" s="317"/>
      <c r="G6" s="317"/>
      <c r="H6" s="317"/>
      <c r="I6" s="317"/>
      <c r="J6" s="317"/>
      <c r="K6" s="19"/>
    </row>
    <row r="8" spans="2:127" x14ac:dyDescent="0.25">
      <c r="B8" s="297"/>
      <c r="C8" s="318" t="s">
        <v>3</v>
      </c>
      <c r="D8" s="319" t="s">
        <v>4</v>
      </c>
      <c r="E8" s="319" t="s">
        <v>5</v>
      </c>
      <c r="F8" s="319" t="s">
        <v>6</v>
      </c>
      <c r="G8" s="320" t="s">
        <v>7</v>
      </c>
      <c r="H8" s="318"/>
      <c r="I8" s="321" t="s">
        <v>8</v>
      </c>
      <c r="J8" s="320"/>
      <c r="K8" s="316" t="s">
        <v>9</v>
      </c>
    </row>
    <row r="9" spans="2:127" ht="30" x14ac:dyDescent="0.25">
      <c r="B9" s="297"/>
      <c r="C9" s="318"/>
      <c r="D9" s="319"/>
      <c r="E9" s="319"/>
      <c r="F9" s="319"/>
      <c r="G9" s="3" t="s">
        <v>10</v>
      </c>
      <c r="H9" s="3" t="s">
        <v>11</v>
      </c>
      <c r="I9" s="4" t="s">
        <v>12</v>
      </c>
      <c r="J9" s="102" t="s">
        <v>13</v>
      </c>
      <c r="K9" s="316"/>
    </row>
    <row r="10" spans="2:127" ht="17.25" customHeight="1" x14ac:dyDescent="0.25">
      <c r="B10" s="297"/>
      <c r="C10" s="322" t="s">
        <v>14</v>
      </c>
      <c r="D10" s="322"/>
      <c r="E10" s="322"/>
      <c r="F10" s="322"/>
      <c r="G10" s="322"/>
      <c r="H10" s="322"/>
      <c r="I10" s="101">
        <f>SUM(I11+I12)</f>
        <v>41639999.998799995</v>
      </c>
      <c r="J10" s="101">
        <f t="shared" ref="J10:K10" si="0">SUM(J11+J12)</f>
        <v>34131147.539999999</v>
      </c>
      <c r="K10" s="101">
        <f t="shared" si="0"/>
        <v>29011475.408999998</v>
      </c>
    </row>
    <row r="11" spans="2:127" s="157" customFormat="1" ht="94.15" customHeight="1" x14ac:dyDescent="0.25">
      <c r="B11" s="299" t="s">
        <v>15</v>
      </c>
      <c r="C11" s="263" t="s">
        <v>16</v>
      </c>
      <c r="D11" s="170" t="s">
        <v>17</v>
      </c>
      <c r="E11" s="170" t="s">
        <v>18</v>
      </c>
      <c r="F11" s="171" t="s">
        <v>19</v>
      </c>
      <c r="G11" s="172">
        <v>2021</v>
      </c>
      <c r="H11" s="172">
        <v>2029</v>
      </c>
      <c r="I11" s="173">
        <f>J11*1.22</f>
        <v>34319999.998799995</v>
      </c>
      <c r="J11" s="173">
        <f>23442622.95*1.2</f>
        <v>28131147.539999999</v>
      </c>
      <c r="K11" s="173">
        <f>J11*0.85</f>
        <v>23911475.408999998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</row>
    <row r="12" spans="2:127" s="157" customFormat="1" ht="94.15" customHeight="1" x14ac:dyDescent="0.25">
      <c r="B12" s="299" t="s">
        <v>15</v>
      </c>
      <c r="C12" s="306" t="s">
        <v>21</v>
      </c>
      <c r="D12" s="222" t="s">
        <v>1105</v>
      </c>
      <c r="E12" s="170" t="s">
        <v>18</v>
      </c>
      <c r="F12" s="180" t="s">
        <v>1106</v>
      </c>
      <c r="G12" s="172">
        <v>2022</v>
      </c>
      <c r="H12" s="172">
        <v>2024</v>
      </c>
      <c r="I12" s="173">
        <f>J12*1.22</f>
        <v>7320000</v>
      </c>
      <c r="J12" s="173">
        <v>6000000</v>
      </c>
      <c r="K12" s="173">
        <f>J12*0.85</f>
        <v>5100000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</row>
    <row r="13" spans="2:127" ht="17.25" customHeight="1" x14ac:dyDescent="0.25">
      <c r="B13" s="297"/>
      <c r="C13" s="322" t="s">
        <v>20</v>
      </c>
      <c r="D13" s="322"/>
      <c r="E13" s="322"/>
      <c r="F13" s="322"/>
      <c r="G13" s="322"/>
      <c r="H13" s="322"/>
      <c r="I13" s="101">
        <f>SUM(I14:I16)</f>
        <v>173850000</v>
      </c>
      <c r="J13" s="101">
        <f t="shared" ref="J13:K13" si="1">SUM(J14:J16)</f>
        <v>37056485.25</v>
      </c>
      <c r="K13" s="101">
        <f t="shared" si="1"/>
        <v>173669600</v>
      </c>
    </row>
    <row r="14" spans="2:127" ht="17.25" customHeight="1" x14ac:dyDescent="0.25">
      <c r="B14" s="298" t="s">
        <v>15</v>
      </c>
      <c r="C14" s="307" t="s">
        <v>27</v>
      </c>
      <c r="D14" s="174" t="s">
        <v>985</v>
      </c>
      <c r="E14" s="174" t="s">
        <v>983</v>
      </c>
      <c r="F14" s="174"/>
      <c r="G14" s="174"/>
      <c r="H14" s="174"/>
      <c r="I14" s="175">
        <v>129400000</v>
      </c>
      <c r="J14" s="175"/>
      <c r="K14" s="175">
        <v>129400000</v>
      </c>
    </row>
    <row r="15" spans="2:127" ht="17.25" customHeight="1" x14ac:dyDescent="0.25">
      <c r="B15" s="298" t="s">
        <v>15</v>
      </c>
      <c r="C15" s="307" t="s">
        <v>31</v>
      </c>
      <c r="D15" s="174" t="s">
        <v>984</v>
      </c>
      <c r="E15" s="174" t="s">
        <v>983</v>
      </c>
      <c r="F15" s="174"/>
      <c r="G15" s="174">
        <v>2023</v>
      </c>
      <c r="H15" s="174">
        <v>2025</v>
      </c>
      <c r="I15" s="175">
        <v>40000000</v>
      </c>
      <c r="J15" s="175">
        <v>32786885.25</v>
      </c>
      <c r="K15" s="175">
        <v>40000000</v>
      </c>
    </row>
    <row r="16" spans="2:127" ht="66" customHeight="1" x14ac:dyDescent="0.25">
      <c r="B16" s="298" t="s">
        <v>15</v>
      </c>
      <c r="C16" s="307" t="s">
        <v>34</v>
      </c>
      <c r="D16" s="30" t="s">
        <v>22</v>
      </c>
      <c r="E16" s="7" t="s">
        <v>23</v>
      </c>
      <c r="F16" s="124" t="s">
        <v>24</v>
      </c>
      <c r="G16" s="8">
        <v>2022</v>
      </c>
      <c r="H16" s="8">
        <v>2027</v>
      </c>
      <c r="I16" s="9">
        <v>4450000</v>
      </c>
      <c r="J16" s="9">
        <v>4269600</v>
      </c>
      <c r="K16" s="9">
        <v>4269600</v>
      </c>
    </row>
    <row r="17" spans="2:41" ht="17.25" customHeight="1" x14ac:dyDescent="0.25">
      <c r="B17" s="297"/>
      <c r="C17" s="322" t="s">
        <v>25</v>
      </c>
      <c r="D17" s="322"/>
      <c r="E17" s="322"/>
      <c r="F17" s="322"/>
      <c r="G17" s="322"/>
      <c r="H17" s="322"/>
      <c r="I17" s="101">
        <f>SUM(I18)</f>
        <v>8680000</v>
      </c>
      <c r="J17" s="101">
        <f t="shared" ref="J17:K17" si="2">SUM(J18)</f>
        <v>0</v>
      </c>
      <c r="K17" s="101">
        <f t="shared" si="2"/>
        <v>8680000</v>
      </c>
    </row>
    <row r="18" spans="2:41" ht="17.25" customHeight="1" x14ac:dyDescent="0.25">
      <c r="B18" s="298" t="s">
        <v>15</v>
      </c>
      <c r="C18" s="28" t="s">
        <v>38</v>
      </c>
      <c r="D18" s="166" t="s">
        <v>986</v>
      </c>
      <c r="E18" s="166" t="s">
        <v>983</v>
      </c>
      <c r="F18" s="166"/>
      <c r="G18" s="166"/>
      <c r="H18" s="166"/>
      <c r="I18" s="176">
        <v>8680000</v>
      </c>
      <c r="J18" s="177"/>
      <c r="K18" s="176">
        <v>8680000</v>
      </c>
    </row>
    <row r="19" spans="2:41" ht="17.25" customHeight="1" x14ac:dyDescent="0.25">
      <c r="B19" s="297"/>
      <c r="C19" s="322" t="s">
        <v>26</v>
      </c>
      <c r="D19" s="322"/>
      <c r="E19" s="322"/>
      <c r="F19" s="322"/>
      <c r="G19" s="322"/>
      <c r="H19" s="322"/>
      <c r="I19" s="101">
        <f>SUM(I20:I36)</f>
        <v>39805645</v>
      </c>
      <c r="J19" s="101">
        <f t="shared" ref="J19:K19" si="3">SUM(J20:J36)</f>
        <v>31588074.582459014</v>
      </c>
      <c r="K19" s="101">
        <f t="shared" si="3"/>
        <v>27779223.304590162</v>
      </c>
    </row>
    <row r="20" spans="2:41" s="157" customFormat="1" ht="49.7" customHeight="1" x14ac:dyDescent="0.25">
      <c r="B20" s="299" t="s">
        <v>15</v>
      </c>
      <c r="C20" s="263" t="s">
        <v>40</v>
      </c>
      <c r="D20" s="178" t="s">
        <v>28</v>
      </c>
      <c r="E20" s="170" t="s">
        <v>29</v>
      </c>
      <c r="F20" s="179" t="s">
        <v>30</v>
      </c>
      <c r="G20" s="172">
        <v>2021</v>
      </c>
      <c r="H20" s="172">
        <v>2026</v>
      </c>
      <c r="I20" s="173">
        <v>2440000</v>
      </c>
      <c r="J20" s="173">
        <v>2000000</v>
      </c>
      <c r="K20" s="173">
        <v>1708000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</row>
    <row r="21" spans="2:41" ht="45" x14ac:dyDescent="0.25">
      <c r="B21" s="298" t="s">
        <v>15</v>
      </c>
      <c r="C21" s="263" t="s">
        <v>43</v>
      </c>
      <c r="D21" s="34" t="s">
        <v>32</v>
      </c>
      <c r="E21" s="10" t="s">
        <v>29</v>
      </c>
      <c r="F21" s="34" t="s">
        <v>33</v>
      </c>
      <c r="G21" s="8">
        <v>2022</v>
      </c>
      <c r="H21" s="8">
        <v>2023</v>
      </c>
      <c r="I21" s="9">
        <v>160000</v>
      </c>
      <c r="J21" s="9">
        <f>SUM(I21/1.22)</f>
        <v>131147.54098360657</v>
      </c>
      <c r="K21" s="9">
        <f>SUM(J21*0.85)</f>
        <v>111475.40983606558</v>
      </c>
    </row>
    <row r="22" spans="2:41" ht="30" x14ac:dyDescent="0.25">
      <c r="B22" s="298" t="s">
        <v>15</v>
      </c>
      <c r="C22" s="263" t="s">
        <v>45</v>
      </c>
      <c r="D22" s="120" t="s">
        <v>35</v>
      </c>
      <c r="E22" s="10" t="s">
        <v>36</v>
      </c>
      <c r="F22" s="120" t="s">
        <v>37</v>
      </c>
      <c r="G22" s="8">
        <v>2022</v>
      </c>
      <c r="H22" s="8">
        <v>2027</v>
      </c>
      <c r="I22" s="9">
        <v>30500000</v>
      </c>
      <c r="J22" s="9">
        <v>25000000</v>
      </c>
      <c r="K22" s="9">
        <f>SUM(J22*0.85)</f>
        <v>21250000</v>
      </c>
    </row>
    <row r="23" spans="2:41" ht="30" x14ac:dyDescent="0.25">
      <c r="B23" s="298" t="s">
        <v>15</v>
      </c>
      <c r="C23" s="263" t="s">
        <v>49</v>
      </c>
      <c r="D23" s="120" t="s">
        <v>39</v>
      </c>
      <c r="E23" s="10" t="s">
        <v>29</v>
      </c>
      <c r="F23" s="120"/>
      <c r="G23" s="8">
        <v>2022</v>
      </c>
      <c r="H23" s="8">
        <v>2027</v>
      </c>
      <c r="I23" s="9">
        <v>1037000</v>
      </c>
      <c r="J23" s="9">
        <v>850000</v>
      </c>
      <c r="K23" s="9">
        <f>SUM(J23*0.85)</f>
        <v>722500</v>
      </c>
    </row>
    <row r="24" spans="2:41" ht="45" x14ac:dyDescent="0.25">
      <c r="B24" s="298" t="s">
        <v>15</v>
      </c>
      <c r="C24" s="263" t="s">
        <v>52</v>
      </c>
      <c r="D24" s="120" t="s">
        <v>41</v>
      </c>
      <c r="E24" s="7" t="s">
        <v>29</v>
      </c>
      <c r="F24" s="120" t="s">
        <v>42</v>
      </c>
      <c r="G24" s="8">
        <v>2022</v>
      </c>
      <c r="H24" s="8">
        <v>2022</v>
      </c>
      <c r="I24" s="9">
        <v>320000</v>
      </c>
      <c r="J24" s="9">
        <v>262300</v>
      </c>
      <c r="K24" s="9">
        <v>183610</v>
      </c>
    </row>
    <row r="25" spans="2:41" ht="30" x14ac:dyDescent="0.25">
      <c r="B25" s="298" t="s">
        <v>15</v>
      </c>
      <c r="C25" s="263" t="s">
        <v>54</v>
      </c>
      <c r="D25" s="120" t="s">
        <v>44</v>
      </c>
      <c r="E25" s="10" t="s">
        <v>29</v>
      </c>
      <c r="F25" s="120"/>
      <c r="G25" s="8">
        <v>2022</v>
      </c>
      <c r="H25" s="8">
        <v>2027</v>
      </c>
      <c r="I25" s="9">
        <v>219000</v>
      </c>
      <c r="J25" s="9">
        <v>180000</v>
      </c>
      <c r="K25" s="9">
        <f>SUM(J25*0.85)</f>
        <v>153000</v>
      </c>
    </row>
    <row r="26" spans="2:41" s="157" customFormat="1" ht="30" x14ac:dyDescent="0.25">
      <c r="B26" s="299" t="s">
        <v>15</v>
      </c>
      <c r="C26" s="263" t="s">
        <v>57</v>
      </c>
      <c r="D26" s="180" t="s">
        <v>46</v>
      </c>
      <c r="E26" s="170" t="s">
        <v>47</v>
      </c>
      <c r="F26" s="180" t="s">
        <v>48</v>
      </c>
      <c r="G26" s="172">
        <v>2022</v>
      </c>
      <c r="H26" s="172">
        <v>2027</v>
      </c>
      <c r="I26" s="173">
        <v>200000</v>
      </c>
      <c r="J26" s="173">
        <f>(I26*100)/122</f>
        <v>163934.42622950819</v>
      </c>
      <c r="K26" s="173">
        <f>(J26*85)/100</f>
        <v>139344.26229508195</v>
      </c>
    </row>
    <row r="27" spans="2:41" s="157" customFormat="1" ht="30" x14ac:dyDescent="0.25">
      <c r="B27" s="299" t="s">
        <v>15</v>
      </c>
      <c r="C27" s="263" t="s">
        <v>60</v>
      </c>
      <c r="D27" s="180" t="s">
        <v>50</v>
      </c>
      <c r="E27" s="170" t="s">
        <v>51</v>
      </c>
      <c r="F27" s="180"/>
      <c r="G27" s="172">
        <v>2022</v>
      </c>
      <c r="H27" s="172">
        <v>2027</v>
      </c>
      <c r="I27" s="173">
        <v>243000</v>
      </c>
      <c r="J27" s="173">
        <f>(I27*100)/122</f>
        <v>199180.32786885247</v>
      </c>
      <c r="K27" s="173">
        <f>(J27*85)/100</f>
        <v>169303.27868852459</v>
      </c>
    </row>
    <row r="28" spans="2:41" s="157" customFormat="1" ht="30" x14ac:dyDescent="0.25">
      <c r="B28" s="299" t="s">
        <v>15</v>
      </c>
      <c r="C28" s="263" t="s">
        <v>62</v>
      </c>
      <c r="D28" s="180" t="s">
        <v>53</v>
      </c>
      <c r="E28" s="170" t="s">
        <v>47</v>
      </c>
      <c r="F28" s="180"/>
      <c r="G28" s="172">
        <v>2022</v>
      </c>
      <c r="H28" s="172">
        <v>2027</v>
      </c>
      <c r="I28" s="173">
        <v>200000</v>
      </c>
      <c r="J28" s="173">
        <f>(I28*100)/122</f>
        <v>163934.42622950819</v>
      </c>
      <c r="K28" s="173">
        <f>(J28*85)/100</f>
        <v>139344.26229508195</v>
      </c>
    </row>
    <row r="29" spans="2:41" s="157" customFormat="1" x14ac:dyDescent="0.25">
      <c r="B29" s="299" t="s">
        <v>15</v>
      </c>
      <c r="C29" s="263" t="s">
        <v>66</v>
      </c>
      <c r="D29" s="180" t="s">
        <v>55</v>
      </c>
      <c r="E29" s="170" t="s">
        <v>56</v>
      </c>
      <c r="F29" s="180"/>
      <c r="G29" s="172">
        <v>2022</v>
      </c>
      <c r="H29" s="172">
        <v>2027</v>
      </c>
      <c r="I29" s="173">
        <v>1000000</v>
      </c>
      <c r="J29" s="173">
        <f>(I29*100)/122</f>
        <v>819672.13114754099</v>
      </c>
      <c r="K29" s="173">
        <f>(J29*85)/100</f>
        <v>696721.31147540989</v>
      </c>
    </row>
    <row r="30" spans="2:41" ht="45" x14ac:dyDescent="0.25">
      <c r="B30" s="298" t="s">
        <v>15</v>
      </c>
      <c r="C30" s="263" t="s">
        <v>71</v>
      </c>
      <c r="D30" s="120" t="s">
        <v>58</v>
      </c>
      <c r="E30" s="34" t="s">
        <v>59</v>
      </c>
      <c r="F30" s="121"/>
      <c r="G30" s="8">
        <v>2022</v>
      </c>
      <c r="H30" s="8">
        <v>2023</v>
      </c>
      <c r="I30" s="9">
        <v>183000</v>
      </c>
      <c r="J30" s="9">
        <v>150000</v>
      </c>
      <c r="K30" s="9">
        <v>127500</v>
      </c>
    </row>
    <row r="31" spans="2:41" ht="45" x14ac:dyDescent="0.25">
      <c r="B31" s="298" t="s">
        <v>15</v>
      </c>
      <c r="C31" s="263" t="s">
        <v>74</v>
      </c>
      <c r="D31" s="120" t="s">
        <v>61</v>
      </c>
      <c r="E31" s="34" t="s">
        <v>59</v>
      </c>
      <c r="F31" s="121"/>
      <c r="G31" s="8">
        <v>2022</v>
      </c>
      <c r="H31" s="8">
        <v>2023</v>
      </c>
      <c r="I31" s="9">
        <v>122000</v>
      </c>
      <c r="J31" s="9">
        <v>100000</v>
      </c>
      <c r="K31" s="9">
        <v>85000</v>
      </c>
    </row>
    <row r="32" spans="2:41" ht="90" x14ac:dyDescent="0.25">
      <c r="B32" s="298" t="s">
        <v>15</v>
      </c>
      <c r="C32" s="263" t="s">
        <v>77</v>
      </c>
      <c r="D32" s="34" t="s">
        <v>63</v>
      </c>
      <c r="E32" s="179" t="s">
        <v>18</v>
      </c>
      <c r="F32" s="223" t="s">
        <v>64</v>
      </c>
      <c r="G32" s="172">
        <v>2021</v>
      </c>
      <c r="H32" s="172">
        <v>2023</v>
      </c>
      <c r="I32" s="173">
        <f>J32*1.22</f>
        <v>673440</v>
      </c>
      <c r="J32" s="173">
        <f>460000*1.2</f>
        <v>552000</v>
      </c>
      <c r="K32" s="173">
        <f>J32*0.85</f>
        <v>469200</v>
      </c>
    </row>
    <row r="33" spans="2:11" ht="30" x14ac:dyDescent="0.25">
      <c r="B33" s="221" t="s">
        <v>65</v>
      </c>
      <c r="C33" s="263" t="s">
        <v>80</v>
      </c>
      <c r="D33" s="34" t="s">
        <v>997</v>
      </c>
      <c r="E33" s="179" t="s">
        <v>221</v>
      </c>
      <c r="F33" s="223"/>
      <c r="G33" s="172">
        <v>2023</v>
      </c>
      <c r="H33" s="172">
        <v>2027</v>
      </c>
      <c r="I33" s="173">
        <v>1000000</v>
      </c>
      <c r="J33" s="224">
        <v>819672.13</v>
      </c>
      <c r="K33" s="173">
        <v>819672.13</v>
      </c>
    </row>
    <row r="34" spans="2:11" ht="30" x14ac:dyDescent="0.25">
      <c r="B34" s="221" t="s">
        <v>65</v>
      </c>
      <c r="C34" s="263" t="s">
        <v>83</v>
      </c>
      <c r="D34" s="10" t="s">
        <v>67</v>
      </c>
      <c r="E34" s="151" t="s">
        <v>68</v>
      </c>
      <c r="F34" s="166"/>
      <c r="G34" s="172">
        <v>2022</v>
      </c>
      <c r="H34" s="172">
        <v>2023</v>
      </c>
      <c r="I34" s="173">
        <v>50000</v>
      </c>
      <c r="J34" s="224">
        <v>40983.599999999999</v>
      </c>
      <c r="K34" s="173">
        <v>24590.15</v>
      </c>
    </row>
    <row r="35" spans="2:11" ht="30" x14ac:dyDescent="0.25">
      <c r="B35" s="300" t="s">
        <v>94</v>
      </c>
      <c r="C35" s="263" t="s">
        <v>85</v>
      </c>
      <c r="D35" s="170" t="s">
        <v>1091</v>
      </c>
      <c r="E35" s="151" t="s">
        <v>97</v>
      </c>
      <c r="F35" s="223" t="s">
        <v>1092</v>
      </c>
      <c r="G35" s="172">
        <v>2024</v>
      </c>
      <c r="H35" s="172">
        <v>2027</v>
      </c>
      <c r="I35" s="173">
        <v>1268800</v>
      </c>
      <c r="J35" s="173" t="s">
        <v>1093</v>
      </c>
      <c r="K35" s="173">
        <v>848000</v>
      </c>
    </row>
    <row r="36" spans="2:11" ht="45" x14ac:dyDescent="0.25">
      <c r="B36" s="300" t="s">
        <v>94</v>
      </c>
      <c r="C36" s="263" t="s">
        <v>87</v>
      </c>
      <c r="D36" s="170" t="s">
        <v>1125</v>
      </c>
      <c r="E36" s="151" t="s">
        <v>97</v>
      </c>
      <c r="F36" s="166"/>
      <c r="G36" s="172"/>
      <c r="H36" s="172"/>
      <c r="I36" s="173">
        <v>189405</v>
      </c>
      <c r="J36" s="173">
        <v>155250</v>
      </c>
      <c r="K36" s="173">
        <v>131962.5</v>
      </c>
    </row>
    <row r="37" spans="2:11" ht="15.75" x14ac:dyDescent="0.25">
      <c r="B37" s="297"/>
      <c r="C37" s="317" t="s">
        <v>69</v>
      </c>
      <c r="D37" s="317"/>
      <c r="E37" s="317"/>
      <c r="F37" s="317"/>
      <c r="G37" s="317"/>
      <c r="H37" s="317"/>
      <c r="I37" s="317"/>
      <c r="J37" s="317"/>
      <c r="K37" s="19"/>
    </row>
    <row r="38" spans="2:11" x14ac:dyDescent="0.25">
      <c r="B38" s="297"/>
      <c r="C38" s="132"/>
    </row>
    <row r="39" spans="2:11" x14ac:dyDescent="0.25">
      <c r="B39" s="297"/>
      <c r="C39" s="318" t="s">
        <v>3</v>
      </c>
      <c r="D39" s="319" t="s">
        <v>4</v>
      </c>
      <c r="E39" s="319" t="s">
        <v>5</v>
      </c>
      <c r="F39" s="319" t="s">
        <v>6</v>
      </c>
      <c r="G39" s="320" t="s">
        <v>7</v>
      </c>
      <c r="H39" s="318"/>
      <c r="I39" s="321" t="s">
        <v>8</v>
      </c>
      <c r="J39" s="321"/>
      <c r="K39" s="316" t="s">
        <v>9</v>
      </c>
    </row>
    <row r="40" spans="2:11" ht="30" x14ac:dyDescent="0.25">
      <c r="B40" s="297"/>
      <c r="C40" s="318"/>
      <c r="D40" s="319"/>
      <c r="E40" s="319"/>
      <c r="F40" s="319"/>
      <c r="G40" s="3" t="s">
        <v>10</v>
      </c>
      <c r="H40" s="3" t="s">
        <v>11</v>
      </c>
      <c r="I40" s="4" t="s">
        <v>12</v>
      </c>
      <c r="J40" s="4" t="s">
        <v>13</v>
      </c>
      <c r="K40" s="316"/>
    </row>
    <row r="41" spans="2:11" x14ac:dyDescent="0.25">
      <c r="B41" s="297"/>
      <c r="C41" s="322" t="s">
        <v>70</v>
      </c>
      <c r="D41" s="322"/>
      <c r="E41" s="322"/>
      <c r="F41" s="322"/>
      <c r="G41" s="322"/>
      <c r="H41" s="322"/>
      <c r="I41" s="101">
        <f>SUM(I42:I52)</f>
        <v>27888499.900000002</v>
      </c>
      <c r="J41" s="101">
        <f t="shared" ref="J41:K41" si="4">SUM(J42:J52)</f>
        <v>24399331.885573771</v>
      </c>
      <c r="K41" s="101">
        <f t="shared" si="4"/>
        <v>21390209.175737705</v>
      </c>
    </row>
    <row r="42" spans="2:11" ht="96" x14ac:dyDescent="0.25">
      <c r="B42" s="298" t="s">
        <v>15</v>
      </c>
      <c r="C42" s="28" t="s">
        <v>90</v>
      </c>
      <c r="D42" s="30" t="s">
        <v>72</v>
      </c>
      <c r="E42" s="124" t="s">
        <v>36</v>
      </c>
      <c r="F42" s="126" t="s">
        <v>73</v>
      </c>
      <c r="G42" s="8">
        <v>2021</v>
      </c>
      <c r="H42" s="8">
        <v>2027</v>
      </c>
      <c r="I42" s="9">
        <v>10260000</v>
      </c>
      <c r="J42" s="9">
        <f>SUM(I42/1.22)</f>
        <v>8409836.0655737706</v>
      </c>
      <c r="K42" s="9">
        <f>SUM(J42*0.85)</f>
        <v>7148360.6557377046</v>
      </c>
    </row>
    <row r="43" spans="2:11" ht="45" x14ac:dyDescent="0.25">
      <c r="B43" s="298" t="s">
        <v>15</v>
      </c>
      <c r="C43" s="28" t="s">
        <v>95</v>
      </c>
      <c r="D43" s="120" t="s">
        <v>75</v>
      </c>
      <c r="E43" s="10" t="s">
        <v>36</v>
      </c>
      <c r="F43" s="120" t="s">
        <v>76</v>
      </c>
      <c r="G43" s="8">
        <v>2023</v>
      </c>
      <c r="H43" s="8">
        <v>2027</v>
      </c>
      <c r="I43" s="9">
        <v>1856400</v>
      </c>
      <c r="J43" s="9">
        <v>1790400</v>
      </c>
      <c r="K43" s="9">
        <f>SUM(J43*0.85)</f>
        <v>1521840</v>
      </c>
    </row>
    <row r="44" spans="2:11" ht="30" x14ac:dyDescent="0.25">
      <c r="B44" s="298" t="s">
        <v>15</v>
      </c>
      <c r="C44" s="28" t="s">
        <v>100</v>
      </c>
      <c r="D44" s="120" t="s">
        <v>78</v>
      </c>
      <c r="E44" s="10" t="s">
        <v>36</v>
      </c>
      <c r="F44" s="120" t="s">
        <v>79</v>
      </c>
      <c r="G44" s="8">
        <v>2020</v>
      </c>
      <c r="H44" s="8">
        <v>2023</v>
      </c>
      <c r="I44" s="9">
        <v>1719750</v>
      </c>
      <c r="J44" s="9">
        <v>1719750</v>
      </c>
      <c r="K44" s="9">
        <v>1376100</v>
      </c>
    </row>
    <row r="45" spans="2:11" ht="45" x14ac:dyDescent="0.25">
      <c r="B45" s="298" t="s">
        <v>15</v>
      </c>
      <c r="C45" s="28" t="s">
        <v>103</v>
      </c>
      <c r="D45" s="120" t="s">
        <v>81</v>
      </c>
      <c r="E45" s="124" t="s">
        <v>36</v>
      </c>
      <c r="F45" s="124" t="s">
        <v>82</v>
      </c>
      <c r="G45" s="8">
        <v>2022</v>
      </c>
      <c r="H45" s="8">
        <v>2023</v>
      </c>
      <c r="I45" s="9">
        <v>317200</v>
      </c>
      <c r="J45" s="9">
        <v>260000</v>
      </c>
      <c r="K45" s="9">
        <v>221000</v>
      </c>
    </row>
    <row r="46" spans="2:11" ht="75" x14ac:dyDescent="0.25">
      <c r="B46" s="298" t="s">
        <v>15</v>
      </c>
      <c r="C46" s="28" t="s">
        <v>106</v>
      </c>
      <c r="D46" s="120" t="s">
        <v>1158</v>
      </c>
      <c r="E46" s="124" t="s">
        <v>1159</v>
      </c>
      <c r="F46" s="120" t="s">
        <v>1160</v>
      </c>
      <c r="G46" s="8">
        <v>2018</v>
      </c>
      <c r="H46" s="8">
        <v>2028</v>
      </c>
      <c r="I46" s="9">
        <v>342137.8</v>
      </c>
      <c r="J46" s="9">
        <v>280440.82</v>
      </c>
      <c r="K46" s="9">
        <v>238374.7</v>
      </c>
    </row>
    <row r="47" spans="2:11" ht="75" x14ac:dyDescent="0.25">
      <c r="B47" s="298" t="s">
        <v>15</v>
      </c>
      <c r="C47" s="28" t="s">
        <v>109</v>
      </c>
      <c r="D47" s="120" t="s">
        <v>84</v>
      </c>
      <c r="E47" s="7" t="s">
        <v>23</v>
      </c>
      <c r="F47" s="34" t="s">
        <v>24</v>
      </c>
      <c r="G47" s="8">
        <v>2022</v>
      </c>
      <c r="H47" s="8">
        <v>2027</v>
      </c>
      <c r="I47" s="9">
        <v>4450000</v>
      </c>
      <c r="J47" s="9">
        <v>4269600</v>
      </c>
      <c r="K47" s="9">
        <v>4269600</v>
      </c>
    </row>
    <row r="48" spans="2:11" ht="30" x14ac:dyDescent="0.25">
      <c r="B48" s="298" t="s">
        <v>15</v>
      </c>
      <c r="C48" s="28" t="s">
        <v>112</v>
      </c>
      <c r="D48" s="95" t="s">
        <v>86</v>
      </c>
      <c r="E48" s="178" t="s">
        <v>18</v>
      </c>
      <c r="F48" s="178"/>
      <c r="G48" s="183">
        <v>2022</v>
      </c>
      <c r="H48" s="183">
        <v>2024</v>
      </c>
      <c r="I48" s="173">
        <f>J48*1.22</f>
        <v>1464000</v>
      </c>
      <c r="J48" s="173">
        <f>1000000*1.2</f>
        <v>1200000</v>
      </c>
      <c r="K48" s="173">
        <f>J48*0.85</f>
        <v>1020000</v>
      </c>
    </row>
    <row r="49" spans="2:12" x14ac:dyDescent="0.25">
      <c r="B49" s="221" t="s">
        <v>65</v>
      </c>
      <c r="C49" s="28" t="s">
        <v>115</v>
      </c>
      <c r="D49" s="7" t="s">
        <v>88</v>
      </c>
      <c r="E49" s="7" t="s">
        <v>89</v>
      </c>
      <c r="F49" s="7"/>
      <c r="G49" s="8">
        <v>2021</v>
      </c>
      <c r="H49" s="8">
        <v>2023</v>
      </c>
      <c r="I49" s="9">
        <v>1128352.1000000001</v>
      </c>
      <c r="J49" s="9">
        <v>939305</v>
      </c>
      <c r="K49" s="9">
        <v>654433.81999999995</v>
      </c>
    </row>
    <row r="50" spans="2:12" ht="30" x14ac:dyDescent="0.25">
      <c r="B50" s="221" t="s">
        <v>65</v>
      </c>
      <c r="C50" s="28" t="s">
        <v>118</v>
      </c>
      <c r="D50" s="181" t="s">
        <v>998</v>
      </c>
      <c r="E50" s="16" t="s">
        <v>221</v>
      </c>
      <c r="F50" s="16" t="s">
        <v>999</v>
      </c>
      <c r="G50" s="8">
        <v>2024</v>
      </c>
      <c r="H50" s="8">
        <v>2026</v>
      </c>
      <c r="I50" s="9">
        <v>500000</v>
      </c>
      <c r="J50" s="9">
        <v>400000</v>
      </c>
      <c r="K50" s="9">
        <v>340000</v>
      </c>
    </row>
    <row r="51" spans="2:12" ht="88.9" customHeight="1" x14ac:dyDescent="0.25">
      <c r="B51" s="221" t="s">
        <v>65</v>
      </c>
      <c r="C51" s="28" t="s">
        <v>120</v>
      </c>
      <c r="D51" s="10" t="s">
        <v>91</v>
      </c>
      <c r="E51" s="7" t="s">
        <v>92</v>
      </c>
      <c r="F51" s="22" t="s">
        <v>93</v>
      </c>
      <c r="G51" s="8">
        <v>2022</v>
      </c>
      <c r="H51" s="8">
        <v>2027</v>
      </c>
      <c r="I51" s="9">
        <v>1550000</v>
      </c>
      <c r="J51" s="9">
        <v>1600000</v>
      </c>
      <c r="K51" s="9">
        <v>1600000</v>
      </c>
    </row>
    <row r="52" spans="2:12" ht="50.45" customHeight="1" x14ac:dyDescent="0.25">
      <c r="B52" s="300" t="s">
        <v>94</v>
      </c>
      <c r="C52" s="28" t="s">
        <v>122</v>
      </c>
      <c r="D52" s="10" t="s">
        <v>96</v>
      </c>
      <c r="E52" s="25" t="s">
        <v>97</v>
      </c>
      <c r="F52" s="25" t="s">
        <v>98</v>
      </c>
      <c r="G52" s="8">
        <v>2021</v>
      </c>
      <c r="H52" s="8">
        <v>2023</v>
      </c>
      <c r="I52" s="249">
        <v>4300660</v>
      </c>
      <c r="J52" s="249">
        <v>3530000</v>
      </c>
      <c r="K52" s="249">
        <v>3000500</v>
      </c>
    </row>
    <row r="53" spans="2:12" x14ac:dyDescent="0.25">
      <c r="B53" s="297"/>
      <c r="C53" s="322" t="s">
        <v>99</v>
      </c>
      <c r="D53" s="322"/>
      <c r="E53" s="322"/>
      <c r="F53" s="322"/>
      <c r="G53" s="322"/>
      <c r="H53" s="322"/>
      <c r="I53" s="101">
        <f>SUM(I54:I75)</f>
        <v>50727100.740000002</v>
      </c>
      <c r="J53" s="101">
        <f>SUM(J54:J75)</f>
        <v>40268101.059999995</v>
      </c>
      <c r="K53" s="101">
        <f>SUM(K54:K75)</f>
        <v>33217922.780000001</v>
      </c>
    </row>
    <row r="54" spans="2:12" x14ac:dyDescent="0.25">
      <c r="B54" s="298" t="s">
        <v>15</v>
      </c>
      <c r="C54" s="28" t="s">
        <v>125</v>
      </c>
      <c r="D54" s="11" t="s">
        <v>101</v>
      </c>
      <c r="E54" s="11" t="s">
        <v>102</v>
      </c>
      <c r="F54" s="11"/>
      <c r="G54" s="15">
        <v>2021</v>
      </c>
      <c r="H54" s="15">
        <v>2025</v>
      </c>
      <c r="I54" s="100">
        <v>610000</v>
      </c>
      <c r="J54" s="100">
        <v>500000</v>
      </c>
      <c r="K54" s="100">
        <v>425000</v>
      </c>
    </row>
    <row r="55" spans="2:12" ht="45" x14ac:dyDescent="0.25">
      <c r="B55" s="298" t="s">
        <v>15</v>
      </c>
      <c r="C55" s="28" t="s">
        <v>127</v>
      </c>
      <c r="D55" s="120" t="s">
        <v>104</v>
      </c>
      <c r="E55" s="10" t="s">
        <v>36</v>
      </c>
      <c r="F55" s="120" t="s">
        <v>105</v>
      </c>
      <c r="G55" s="8">
        <v>2023</v>
      </c>
      <c r="H55" s="8">
        <v>2027</v>
      </c>
      <c r="I55" s="9">
        <v>1586000</v>
      </c>
      <c r="J55" s="9">
        <v>1300000</v>
      </c>
      <c r="K55" s="9">
        <f>SUM(J55*0.85)</f>
        <v>1105000</v>
      </c>
    </row>
    <row r="56" spans="2:12" ht="30" x14ac:dyDescent="0.25">
      <c r="B56" s="298" t="s">
        <v>15</v>
      </c>
      <c r="C56" s="28" t="s">
        <v>128</v>
      </c>
      <c r="D56" s="180" t="s">
        <v>107</v>
      </c>
      <c r="E56" s="170" t="s">
        <v>18</v>
      </c>
      <c r="F56" s="166" t="s">
        <v>108</v>
      </c>
      <c r="G56" s="172">
        <v>2024</v>
      </c>
      <c r="H56" s="172">
        <v>2027</v>
      </c>
      <c r="I56" s="173">
        <f>J56*1.22</f>
        <v>7320000</v>
      </c>
      <c r="J56" s="173">
        <f>5000000*1.2</f>
        <v>6000000</v>
      </c>
      <c r="K56" s="173">
        <f>J56*0.85</f>
        <v>5100000</v>
      </c>
      <c r="L56" s="157"/>
    </row>
    <row r="57" spans="2:12" x14ac:dyDescent="0.25">
      <c r="B57" s="298" t="s">
        <v>15</v>
      </c>
      <c r="C57" s="28" t="s">
        <v>132</v>
      </c>
      <c r="D57" s="225" t="s">
        <v>110</v>
      </c>
      <c r="E57" s="225" t="s">
        <v>111</v>
      </c>
      <c r="F57" s="225"/>
      <c r="G57" s="226">
        <v>2025</v>
      </c>
      <c r="H57" s="226">
        <v>2027</v>
      </c>
      <c r="I57" s="227">
        <v>1500000</v>
      </c>
      <c r="J57" s="227">
        <v>1000000</v>
      </c>
      <c r="K57" s="227">
        <v>1000000</v>
      </c>
      <c r="L57" s="157"/>
    </row>
    <row r="58" spans="2:12" ht="30" x14ac:dyDescent="0.25">
      <c r="B58" s="298" t="s">
        <v>15</v>
      </c>
      <c r="C58" s="28" t="s">
        <v>135</v>
      </c>
      <c r="D58" s="170" t="s">
        <v>113</v>
      </c>
      <c r="E58" s="170" t="s">
        <v>114</v>
      </c>
      <c r="F58" s="166"/>
      <c r="G58" s="172">
        <v>2021</v>
      </c>
      <c r="H58" s="172">
        <v>2023</v>
      </c>
      <c r="I58" s="173">
        <v>1702604.74</v>
      </c>
      <c r="J58" s="173">
        <v>1395577.66</v>
      </c>
      <c r="K58" s="173">
        <v>0</v>
      </c>
      <c r="L58" s="157"/>
    </row>
    <row r="59" spans="2:12" ht="45" x14ac:dyDescent="0.25">
      <c r="B59" s="298" t="s">
        <v>15</v>
      </c>
      <c r="C59" s="28" t="s">
        <v>137</v>
      </c>
      <c r="D59" s="179" t="s">
        <v>116</v>
      </c>
      <c r="E59" s="228" t="s">
        <v>117</v>
      </c>
      <c r="F59" s="166"/>
      <c r="G59" s="172">
        <v>2021</v>
      </c>
      <c r="H59" s="172">
        <v>2023</v>
      </c>
      <c r="I59" s="173">
        <v>636596</v>
      </c>
      <c r="J59" s="173">
        <v>521800</v>
      </c>
      <c r="K59" s="173">
        <v>426530</v>
      </c>
      <c r="L59" s="157"/>
    </row>
    <row r="60" spans="2:12" ht="45" x14ac:dyDescent="0.25">
      <c r="B60" s="298" t="s">
        <v>15</v>
      </c>
      <c r="C60" s="263" t="s">
        <v>140</v>
      </c>
      <c r="D60" s="180" t="s">
        <v>119</v>
      </c>
      <c r="E60" s="229" t="s">
        <v>29</v>
      </c>
      <c r="F60" s="180"/>
      <c r="G60" s="172">
        <v>2022</v>
      </c>
      <c r="H60" s="172">
        <v>2027</v>
      </c>
      <c r="I60" s="173">
        <v>2000000</v>
      </c>
      <c r="J60" s="173">
        <v>1662200</v>
      </c>
      <c r="K60" s="173">
        <v>1367578</v>
      </c>
      <c r="L60" s="157"/>
    </row>
    <row r="61" spans="2:12" s="157" customFormat="1" ht="45" x14ac:dyDescent="0.25">
      <c r="B61" s="299" t="s">
        <v>15</v>
      </c>
      <c r="C61" s="28" t="s">
        <v>143</v>
      </c>
      <c r="D61" s="180" t="s">
        <v>121</v>
      </c>
      <c r="E61" s="151" t="s">
        <v>36</v>
      </c>
      <c r="F61" s="180" t="s">
        <v>105</v>
      </c>
      <c r="G61" s="172">
        <v>2022</v>
      </c>
      <c r="H61" s="172">
        <v>2027</v>
      </c>
      <c r="I61" s="173">
        <v>976000</v>
      </c>
      <c r="J61" s="173">
        <v>800000</v>
      </c>
      <c r="K61" s="173">
        <f>SUM(J61*0.85)</f>
        <v>680000</v>
      </c>
    </row>
    <row r="62" spans="2:12" x14ac:dyDescent="0.25">
      <c r="B62" s="221" t="s">
        <v>65</v>
      </c>
      <c r="C62" s="28" t="s">
        <v>146</v>
      </c>
      <c r="D62" s="151" t="s">
        <v>1000</v>
      </c>
      <c r="E62" s="151" t="s">
        <v>359</v>
      </c>
      <c r="F62" s="151"/>
      <c r="G62" s="172">
        <v>2025</v>
      </c>
      <c r="H62" s="172">
        <v>2027</v>
      </c>
      <c r="I62" s="173">
        <v>3500000</v>
      </c>
      <c r="J62" s="173">
        <v>2868852.46</v>
      </c>
      <c r="K62" s="173">
        <v>2008196.72</v>
      </c>
      <c r="L62" s="157"/>
    </row>
    <row r="63" spans="2:12" x14ac:dyDescent="0.25">
      <c r="B63" s="221" t="s">
        <v>65</v>
      </c>
      <c r="C63" s="28" t="s">
        <v>149</v>
      </c>
      <c r="D63" s="151" t="s">
        <v>1001</v>
      </c>
      <c r="E63" s="151" t="s">
        <v>68</v>
      </c>
      <c r="F63" s="151"/>
      <c r="G63" s="172">
        <v>2023</v>
      </c>
      <c r="H63" s="172">
        <v>2027</v>
      </c>
      <c r="I63" s="173">
        <v>400000</v>
      </c>
      <c r="J63" s="173">
        <v>327868</v>
      </c>
      <c r="K63" s="173">
        <v>196720.8</v>
      </c>
      <c r="L63" s="157"/>
    </row>
    <row r="64" spans="2:12" x14ac:dyDescent="0.25">
      <c r="B64" s="221" t="s">
        <v>65</v>
      </c>
      <c r="C64" s="28" t="s">
        <v>157</v>
      </c>
      <c r="D64" s="151" t="s">
        <v>123</v>
      </c>
      <c r="E64" s="151" t="s">
        <v>124</v>
      </c>
      <c r="F64" s="151"/>
      <c r="G64" s="172">
        <v>2022</v>
      </c>
      <c r="H64" s="172">
        <v>2027</v>
      </c>
      <c r="I64" s="173">
        <v>982000</v>
      </c>
      <c r="J64" s="173">
        <v>850000</v>
      </c>
      <c r="K64" s="173">
        <v>722500</v>
      </c>
      <c r="L64" s="157"/>
    </row>
    <row r="65" spans="2:12" x14ac:dyDescent="0.25">
      <c r="B65" s="221" t="s">
        <v>65</v>
      </c>
      <c r="C65" s="28" t="s">
        <v>160</v>
      </c>
      <c r="D65" s="170" t="s">
        <v>1002</v>
      </c>
      <c r="E65" s="151" t="s">
        <v>221</v>
      </c>
      <c r="F65" s="186"/>
      <c r="G65" s="172">
        <v>2024</v>
      </c>
      <c r="H65" s="172">
        <v>2027</v>
      </c>
      <c r="I65" s="173">
        <v>7000000</v>
      </c>
      <c r="J65" s="173">
        <v>5737704.9199999999</v>
      </c>
      <c r="K65" s="173">
        <v>4877049.18</v>
      </c>
      <c r="L65" s="157"/>
    </row>
    <row r="66" spans="2:12" x14ac:dyDescent="0.25">
      <c r="B66" s="221" t="s">
        <v>65</v>
      </c>
      <c r="C66" s="28" t="s">
        <v>163</v>
      </c>
      <c r="D66" s="231" t="s">
        <v>1066</v>
      </c>
      <c r="E66" s="231" t="s">
        <v>126</v>
      </c>
      <c r="F66" s="231"/>
      <c r="G66" s="232">
        <v>2021</v>
      </c>
      <c r="H66" s="232">
        <v>2024</v>
      </c>
      <c r="I66" s="233">
        <v>701000</v>
      </c>
      <c r="J66" s="233">
        <v>605000</v>
      </c>
      <c r="K66" s="233">
        <v>484000</v>
      </c>
      <c r="L66" s="208"/>
    </row>
    <row r="67" spans="2:12" x14ac:dyDescent="0.25">
      <c r="B67" s="221" t="s">
        <v>65</v>
      </c>
      <c r="C67" s="28" t="s">
        <v>165</v>
      </c>
      <c r="D67" s="231" t="s">
        <v>1067</v>
      </c>
      <c r="E67" s="231" t="s">
        <v>126</v>
      </c>
      <c r="F67" s="231"/>
      <c r="G67" s="232">
        <v>2021</v>
      </c>
      <c r="H67" s="232">
        <v>2024</v>
      </c>
      <c r="I67" s="233">
        <v>900000</v>
      </c>
      <c r="J67" s="233">
        <v>740000</v>
      </c>
      <c r="K67" s="233">
        <v>592000</v>
      </c>
      <c r="L67" s="208"/>
    </row>
    <row r="68" spans="2:12" ht="30" x14ac:dyDescent="0.25">
      <c r="B68" s="221" t="s">
        <v>65</v>
      </c>
      <c r="C68" s="28" t="s">
        <v>167</v>
      </c>
      <c r="D68" s="151" t="s">
        <v>129</v>
      </c>
      <c r="E68" s="151" t="s">
        <v>130</v>
      </c>
      <c r="F68" s="230" t="s">
        <v>131</v>
      </c>
      <c r="G68" s="172">
        <v>2023</v>
      </c>
      <c r="H68" s="172">
        <v>2027</v>
      </c>
      <c r="I68" s="173">
        <v>10370000</v>
      </c>
      <c r="J68" s="173">
        <v>8500000</v>
      </c>
      <c r="K68" s="173">
        <v>6800000</v>
      </c>
      <c r="L68" s="157"/>
    </row>
    <row r="69" spans="2:12" x14ac:dyDescent="0.25">
      <c r="B69" s="221" t="s">
        <v>65</v>
      </c>
      <c r="C69" s="28" t="s">
        <v>171</v>
      </c>
      <c r="D69" s="7" t="s">
        <v>133</v>
      </c>
      <c r="E69" s="7" t="s">
        <v>134</v>
      </c>
      <c r="F69" s="7"/>
      <c r="G69" s="8">
        <v>2022</v>
      </c>
      <c r="H69" s="8">
        <v>2023</v>
      </c>
      <c r="I69" s="9">
        <v>329400</v>
      </c>
      <c r="J69" s="9">
        <v>270000</v>
      </c>
      <c r="K69" s="9">
        <v>229500</v>
      </c>
    </row>
    <row r="70" spans="2:12" ht="30" x14ac:dyDescent="0.25">
      <c r="B70" s="300" t="s">
        <v>94</v>
      </c>
      <c r="C70" s="28" t="s">
        <v>173</v>
      </c>
      <c r="D70" s="10" t="s">
        <v>136</v>
      </c>
      <c r="E70" s="2" t="s">
        <v>97</v>
      </c>
      <c r="F70" s="2" t="s">
        <v>98</v>
      </c>
      <c r="G70" s="8">
        <v>2021</v>
      </c>
      <c r="H70" s="8">
        <v>2023</v>
      </c>
      <c r="I70" s="27">
        <v>2604000</v>
      </c>
      <c r="J70" s="27">
        <v>2134426.23</v>
      </c>
      <c r="K70" s="27">
        <v>1814262.3</v>
      </c>
    </row>
    <row r="71" spans="2:12" ht="30" x14ac:dyDescent="0.25">
      <c r="B71" s="300" t="s">
        <v>94</v>
      </c>
      <c r="C71" s="28" t="s">
        <v>175</v>
      </c>
      <c r="D71" s="10" t="s">
        <v>138</v>
      </c>
      <c r="E71" s="2" t="s">
        <v>97</v>
      </c>
      <c r="F71" s="2" t="s">
        <v>98</v>
      </c>
      <c r="G71" s="8">
        <v>2021</v>
      </c>
      <c r="H71" s="8">
        <v>2023</v>
      </c>
      <c r="I71" s="27">
        <v>2143500</v>
      </c>
      <c r="J71" s="27">
        <v>1785819.67</v>
      </c>
      <c r="K71" s="27">
        <v>1517946.72</v>
      </c>
    </row>
    <row r="72" spans="2:12" x14ac:dyDescent="0.25">
      <c r="B72" s="301" t="s">
        <v>139</v>
      </c>
      <c r="C72" s="28" t="s">
        <v>180</v>
      </c>
      <c r="D72" s="10" t="s">
        <v>141</v>
      </c>
      <c r="E72" s="34" t="s">
        <v>142</v>
      </c>
      <c r="F72" s="34"/>
      <c r="G72" s="30">
        <v>2023</v>
      </c>
      <c r="H72" s="30">
        <v>2024</v>
      </c>
      <c r="I72" s="79">
        <v>854000</v>
      </c>
      <c r="J72" s="79">
        <v>700000</v>
      </c>
      <c r="K72" s="79">
        <v>595000</v>
      </c>
    </row>
    <row r="73" spans="2:12" ht="30" x14ac:dyDescent="0.25">
      <c r="B73" s="301" t="s">
        <v>139</v>
      </c>
      <c r="C73" s="28" t="s">
        <v>183</v>
      </c>
      <c r="D73" s="34" t="s">
        <v>144</v>
      </c>
      <c r="E73" s="34" t="s">
        <v>145</v>
      </c>
      <c r="F73" s="34"/>
      <c r="G73" s="30">
        <v>2022</v>
      </c>
      <c r="H73" s="30">
        <v>2026</v>
      </c>
      <c r="I73" s="79">
        <v>612000</v>
      </c>
      <c r="J73" s="79">
        <v>519672.12</v>
      </c>
      <c r="K73" s="79">
        <v>259836.06</v>
      </c>
    </row>
    <row r="74" spans="2:12" ht="30" x14ac:dyDescent="0.25">
      <c r="B74" s="301" t="s">
        <v>139</v>
      </c>
      <c r="C74" s="28" t="s">
        <v>185</v>
      </c>
      <c r="D74" s="34" t="s">
        <v>147</v>
      </c>
      <c r="E74" s="34" t="s">
        <v>148</v>
      </c>
      <c r="F74" s="34"/>
      <c r="G74" s="30">
        <v>2024</v>
      </c>
      <c r="H74" s="30">
        <v>2026</v>
      </c>
      <c r="I74" s="82">
        <v>1500000</v>
      </c>
      <c r="J74" s="30"/>
      <c r="K74" s="81">
        <v>1275000</v>
      </c>
    </row>
    <row r="75" spans="2:12" x14ac:dyDescent="0.25">
      <c r="B75" s="301" t="s">
        <v>139</v>
      </c>
      <c r="C75" s="28" t="s">
        <v>189</v>
      </c>
      <c r="D75" s="36" t="s">
        <v>150</v>
      </c>
      <c r="E75" s="34" t="s">
        <v>151</v>
      </c>
      <c r="F75" s="36"/>
      <c r="G75" s="43">
        <v>2023</v>
      </c>
      <c r="H75" s="43">
        <v>2027</v>
      </c>
      <c r="I75" s="72">
        <v>2500000</v>
      </c>
      <c r="J75" s="72">
        <v>2049180</v>
      </c>
      <c r="K75" s="72">
        <v>1741803</v>
      </c>
    </row>
    <row r="76" spans="2:12" x14ac:dyDescent="0.25">
      <c r="B76" s="297"/>
      <c r="C76" s="322" t="s">
        <v>152</v>
      </c>
      <c r="D76" s="322"/>
      <c r="E76" s="322"/>
      <c r="F76" s="322"/>
      <c r="G76" s="322"/>
      <c r="H76" s="322"/>
      <c r="I76" s="101">
        <f>SUM(I77)</f>
        <v>0</v>
      </c>
      <c r="J76" s="101">
        <f>SUM(J77)</f>
        <v>0</v>
      </c>
      <c r="K76" s="103">
        <f>SUM(K77)</f>
        <v>0</v>
      </c>
    </row>
    <row r="77" spans="2:12" x14ac:dyDescent="0.25">
      <c r="B77" s="297"/>
      <c r="C77" s="28"/>
      <c r="D77" s="2"/>
      <c r="E77" s="2"/>
      <c r="F77" s="2"/>
      <c r="G77" s="2"/>
      <c r="H77" s="2"/>
      <c r="I77" s="2"/>
      <c r="J77" s="2"/>
      <c r="K77" s="2"/>
    </row>
    <row r="78" spans="2:12" x14ac:dyDescent="0.25">
      <c r="B78" s="297"/>
      <c r="C78" s="322" t="s">
        <v>153</v>
      </c>
      <c r="D78" s="322"/>
      <c r="E78" s="322"/>
      <c r="F78" s="322"/>
      <c r="G78" s="322"/>
      <c r="H78" s="322"/>
      <c r="I78" s="101">
        <f>SUM(I79)</f>
        <v>0</v>
      </c>
      <c r="J78" s="101">
        <f>SUM(J79)</f>
        <v>0</v>
      </c>
      <c r="K78" s="103">
        <f>SUM(K79)</f>
        <v>0</v>
      </c>
    </row>
    <row r="79" spans="2:12" x14ac:dyDescent="0.25">
      <c r="B79" s="297"/>
      <c r="C79" s="28"/>
      <c r="D79" s="2"/>
      <c r="E79" s="2"/>
      <c r="F79" s="2"/>
      <c r="G79" s="2"/>
      <c r="H79" s="2"/>
      <c r="I79" s="2"/>
      <c r="J79" s="2"/>
      <c r="K79" s="2"/>
    </row>
    <row r="80" spans="2:12" x14ac:dyDescent="0.25">
      <c r="B80" s="297"/>
      <c r="C80" s="322" t="s">
        <v>154</v>
      </c>
      <c r="D80" s="322"/>
      <c r="E80" s="322"/>
      <c r="F80" s="322"/>
      <c r="G80" s="322"/>
      <c r="H80" s="322"/>
      <c r="I80" s="101">
        <f>SUM(I81)</f>
        <v>0</v>
      </c>
      <c r="J80" s="101">
        <f>SUM(J81)</f>
        <v>0</v>
      </c>
      <c r="K80" s="103">
        <f>SUM(K81)</f>
        <v>0</v>
      </c>
    </row>
    <row r="81" spans="2:11" x14ac:dyDescent="0.25">
      <c r="B81" s="297"/>
      <c r="C81" s="28"/>
      <c r="D81" s="2"/>
      <c r="E81" s="2"/>
      <c r="F81" s="2"/>
      <c r="G81" s="2"/>
      <c r="H81" s="2"/>
      <c r="I81" s="2"/>
      <c r="J81" s="2"/>
      <c r="K81" s="2"/>
    </row>
    <row r="82" spans="2:11" x14ac:dyDescent="0.25">
      <c r="B82" s="297"/>
    </row>
    <row r="83" spans="2:11" ht="15.75" x14ac:dyDescent="0.25">
      <c r="B83" s="297"/>
      <c r="C83" s="317" t="s">
        <v>155</v>
      </c>
      <c r="D83" s="317"/>
      <c r="E83" s="317"/>
      <c r="F83" s="317"/>
      <c r="G83" s="317"/>
      <c r="H83" s="317"/>
      <c r="I83" s="317"/>
      <c r="J83" s="317"/>
      <c r="K83" s="19"/>
    </row>
    <row r="84" spans="2:11" x14ac:dyDescent="0.25">
      <c r="B84" s="297"/>
    </row>
    <row r="85" spans="2:11" x14ac:dyDescent="0.25">
      <c r="B85" s="297"/>
      <c r="C85" s="318" t="s">
        <v>3</v>
      </c>
      <c r="D85" s="319" t="s">
        <v>4</v>
      </c>
      <c r="E85" s="319" t="s">
        <v>5</v>
      </c>
      <c r="F85" s="319" t="s">
        <v>6</v>
      </c>
      <c r="G85" s="320" t="s">
        <v>7</v>
      </c>
      <c r="H85" s="318"/>
      <c r="I85" s="321" t="s">
        <v>8</v>
      </c>
      <c r="J85" s="321"/>
      <c r="K85" s="316" t="s">
        <v>9</v>
      </c>
    </row>
    <row r="86" spans="2:11" ht="30" x14ac:dyDescent="0.25">
      <c r="B86" s="297"/>
      <c r="C86" s="318"/>
      <c r="D86" s="319"/>
      <c r="E86" s="319"/>
      <c r="F86" s="319"/>
      <c r="G86" s="3" t="s">
        <v>10</v>
      </c>
      <c r="H86" s="3" t="s">
        <v>11</v>
      </c>
      <c r="I86" s="4" t="s">
        <v>12</v>
      </c>
      <c r="J86" s="4" t="s">
        <v>13</v>
      </c>
      <c r="K86" s="316"/>
    </row>
    <row r="87" spans="2:11" x14ac:dyDescent="0.25">
      <c r="B87" s="297"/>
      <c r="C87" s="322" t="s">
        <v>156</v>
      </c>
      <c r="D87" s="322"/>
      <c r="E87" s="322"/>
      <c r="F87" s="322"/>
      <c r="G87" s="322"/>
      <c r="H87" s="322"/>
      <c r="I87" s="101">
        <f>SUM(I88:I99)</f>
        <v>26540000</v>
      </c>
      <c r="J87" s="101">
        <f t="shared" ref="J87:K87" si="5">SUM(J88:J99)</f>
        <v>15196721.312950822</v>
      </c>
      <c r="K87" s="101">
        <f t="shared" si="5"/>
        <v>12691393.429508198</v>
      </c>
    </row>
    <row r="88" spans="2:11" x14ac:dyDescent="0.25">
      <c r="B88" s="221" t="s">
        <v>65</v>
      </c>
      <c r="C88" s="307" t="s">
        <v>191</v>
      </c>
      <c r="D88" s="174" t="s">
        <v>1003</v>
      </c>
      <c r="E88" s="174" t="s">
        <v>221</v>
      </c>
      <c r="F88" s="165"/>
      <c r="G88" s="174">
        <v>2024</v>
      </c>
      <c r="H88" s="174">
        <v>2026</v>
      </c>
      <c r="I88" s="175">
        <v>3000000</v>
      </c>
      <c r="J88" s="175">
        <v>2459016.39</v>
      </c>
      <c r="K88" s="175">
        <v>2090163.93</v>
      </c>
    </row>
    <row r="89" spans="2:11" x14ac:dyDescent="0.25">
      <c r="B89" s="221" t="s">
        <v>65</v>
      </c>
      <c r="C89" s="307" t="s">
        <v>193</v>
      </c>
      <c r="D89" s="174" t="s">
        <v>1047</v>
      </c>
      <c r="E89" s="195" t="s">
        <v>1048</v>
      </c>
      <c r="F89" s="165"/>
      <c r="G89" s="174">
        <v>2023</v>
      </c>
      <c r="H89" s="174">
        <v>2027</v>
      </c>
      <c r="I89" s="175">
        <v>2800000</v>
      </c>
      <c r="J89" s="175">
        <v>2295081.9672131147</v>
      </c>
      <c r="K89" s="175">
        <v>1950819.6721311475</v>
      </c>
    </row>
    <row r="90" spans="2:11" x14ac:dyDescent="0.25">
      <c r="B90" s="221" t="s">
        <v>65</v>
      </c>
      <c r="C90" s="307" t="s">
        <v>195</v>
      </c>
      <c r="D90" s="174" t="s">
        <v>1049</v>
      </c>
      <c r="E90" s="195" t="s">
        <v>1048</v>
      </c>
      <c r="F90" s="165"/>
      <c r="G90" s="174">
        <v>2023</v>
      </c>
      <c r="H90" s="174">
        <v>2025</v>
      </c>
      <c r="I90" s="175">
        <v>500000</v>
      </c>
      <c r="J90" s="175">
        <v>409836.06557377049</v>
      </c>
      <c r="K90" s="175">
        <v>348360.65573770489</v>
      </c>
    </row>
    <row r="91" spans="2:11" x14ac:dyDescent="0.25">
      <c r="B91" s="221" t="s">
        <v>65</v>
      </c>
      <c r="C91" s="307" t="s">
        <v>199</v>
      </c>
      <c r="D91" s="174" t="s">
        <v>1050</v>
      </c>
      <c r="E91" s="195" t="s">
        <v>1048</v>
      </c>
      <c r="F91" s="165"/>
      <c r="G91" s="174">
        <v>2024</v>
      </c>
      <c r="H91" s="174">
        <v>2027</v>
      </c>
      <c r="I91" s="175">
        <v>4500000</v>
      </c>
      <c r="J91" s="175">
        <v>3688524.5901639345</v>
      </c>
      <c r="K91" s="175">
        <v>3135245.9016393442</v>
      </c>
    </row>
    <row r="92" spans="2:11" x14ac:dyDescent="0.25">
      <c r="B92" s="221" t="s">
        <v>65</v>
      </c>
      <c r="C92" s="307" t="s">
        <v>201</v>
      </c>
      <c r="D92" s="10" t="s">
        <v>158</v>
      </c>
      <c r="E92" s="54" t="s">
        <v>159</v>
      </c>
      <c r="F92" s="7" t="s">
        <v>1004</v>
      </c>
      <c r="G92" s="8">
        <v>2022</v>
      </c>
      <c r="H92" s="8">
        <v>2027</v>
      </c>
      <c r="I92" s="9">
        <v>6100000</v>
      </c>
      <c r="J92" s="9">
        <v>5000000</v>
      </c>
      <c r="K92" s="9">
        <v>4250000</v>
      </c>
    </row>
    <row r="93" spans="2:11" ht="30" x14ac:dyDescent="0.25">
      <c r="B93" s="301" t="s">
        <v>139</v>
      </c>
      <c r="C93" s="307" t="s">
        <v>204</v>
      </c>
      <c r="D93" s="55" t="s">
        <v>161</v>
      </c>
      <c r="E93" s="50" t="s">
        <v>162</v>
      </c>
      <c r="F93" s="48"/>
      <c r="G93" s="44">
        <v>2023</v>
      </c>
      <c r="H93" s="44">
        <v>2026</v>
      </c>
      <c r="I93" s="80">
        <v>3000000</v>
      </c>
      <c r="J93" s="79"/>
      <c r="K93" s="79"/>
    </row>
    <row r="94" spans="2:11" x14ac:dyDescent="0.25">
      <c r="B94" s="301" t="s">
        <v>139</v>
      </c>
      <c r="C94" s="307" t="s">
        <v>206</v>
      </c>
      <c r="D94" s="57" t="s">
        <v>164</v>
      </c>
      <c r="E94" s="50" t="s">
        <v>162</v>
      </c>
      <c r="F94" s="48"/>
      <c r="G94" s="44">
        <v>2023</v>
      </c>
      <c r="H94" s="44">
        <v>2026</v>
      </c>
      <c r="I94" s="79">
        <v>4000000</v>
      </c>
      <c r="J94" s="79"/>
      <c r="K94" s="79"/>
    </row>
    <row r="95" spans="2:11" ht="30" x14ac:dyDescent="0.25">
      <c r="B95" s="301" t="s">
        <v>139</v>
      </c>
      <c r="C95" s="307" t="s">
        <v>211</v>
      </c>
      <c r="D95" s="30" t="s">
        <v>166</v>
      </c>
      <c r="E95" s="50" t="s">
        <v>148</v>
      </c>
      <c r="F95" s="48"/>
      <c r="G95" s="44">
        <v>2021</v>
      </c>
      <c r="H95" s="44">
        <v>2023</v>
      </c>
      <c r="I95" s="79">
        <v>1000000</v>
      </c>
      <c r="J95" s="79"/>
      <c r="K95" s="79"/>
    </row>
    <row r="96" spans="2:11" x14ac:dyDescent="0.25">
      <c r="B96" s="301" t="s">
        <v>139</v>
      </c>
      <c r="C96" s="307" t="s">
        <v>219</v>
      </c>
      <c r="D96" s="30" t="s">
        <v>168</v>
      </c>
      <c r="E96" s="50" t="s">
        <v>169</v>
      </c>
      <c r="F96" s="48" t="s">
        <v>170</v>
      </c>
      <c r="G96" s="43">
        <v>2025</v>
      </c>
      <c r="H96" s="43">
        <v>2027</v>
      </c>
      <c r="I96" s="79">
        <v>330000</v>
      </c>
      <c r="J96" s="83">
        <v>270491.8</v>
      </c>
      <c r="K96" s="71">
        <v>175819.67</v>
      </c>
    </row>
    <row r="97" spans="2:11" ht="30" x14ac:dyDescent="0.25">
      <c r="B97" s="301" t="s">
        <v>139</v>
      </c>
      <c r="C97" s="307" t="s">
        <v>222</v>
      </c>
      <c r="D97" s="30" t="s">
        <v>172</v>
      </c>
      <c r="E97" s="50" t="s">
        <v>169</v>
      </c>
      <c r="F97" s="48" t="s">
        <v>170</v>
      </c>
      <c r="G97" s="43">
        <v>2025</v>
      </c>
      <c r="H97" s="43">
        <v>2027</v>
      </c>
      <c r="I97" s="79">
        <v>580000</v>
      </c>
      <c r="J97" s="79">
        <v>475409.84</v>
      </c>
      <c r="K97" s="71">
        <v>309016.39</v>
      </c>
    </row>
    <row r="98" spans="2:11" x14ac:dyDescent="0.25">
      <c r="B98" s="301" t="s">
        <v>139</v>
      </c>
      <c r="C98" s="307" t="s">
        <v>224</v>
      </c>
      <c r="D98" s="30" t="s">
        <v>174</v>
      </c>
      <c r="E98" s="50" t="s">
        <v>169</v>
      </c>
      <c r="F98" s="48" t="s">
        <v>170</v>
      </c>
      <c r="G98" s="43">
        <v>2025</v>
      </c>
      <c r="H98" s="43">
        <v>2027</v>
      </c>
      <c r="I98" s="79">
        <v>580000</v>
      </c>
      <c r="J98" s="79">
        <v>475409.84</v>
      </c>
      <c r="K98" s="71">
        <v>309016.39</v>
      </c>
    </row>
    <row r="99" spans="2:11" ht="84" x14ac:dyDescent="0.25">
      <c r="B99" s="301" t="s">
        <v>139</v>
      </c>
      <c r="C99" s="307" t="s">
        <v>226</v>
      </c>
      <c r="D99" s="138" t="s">
        <v>176</v>
      </c>
      <c r="E99" s="56" t="s">
        <v>177</v>
      </c>
      <c r="F99" s="22" t="s">
        <v>178</v>
      </c>
      <c r="G99" s="43">
        <v>2023</v>
      </c>
      <c r="H99" s="43">
        <v>2027</v>
      </c>
      <c r="I99" s="71">
        <v>150000</v>
      </c>
      <c r="J99" s="71">
        <v>122950.82</v>
      </c>
      <c r="K99" s="71">
        <v>122950.82</v>
      </c>
    </row>
    <row r="100" spans="2:11" x14ac:dyDescent="0.25">
      <c r="B100" s="297"/>
      <c r="C100" s="28"/>
      <c r="D100" s="2"/>
      <c r="E100" s="2"/>
      <c r="F100" s="2"/>
      <c r="G100" s="2"/>
      <c r="H100" s="2"/>
      <c r="I100" s="2"/>
      <c r="J100" s="2"/>
      <c r="K100" s="2"/>
    </row>
    <row r="101" spans="2:11" x14ac:dyDescent="0.25">
      <c r="B101" s="297"/>
      <c r="C101" s="322" t="s">
        <v>179</v>
      </c>
      <c r="D101" s="322"/>
      <c r="E101" s="322"/>
      <c r="F101" s="322"/>
      <c r="G101" s="322"/>
      <c r="H101" s="322"/>
      <c r="I101" s="101">
        <f>SUM(I102:I114)</f>
        <v>63895552</v>
      </c>
      <c r="J101" s="101">
        <f t="shared" ref="J101:K101" si="6">SUM(J102:J114)</f>
        <v>53373403.429999992</v>
      </c>
      <c r="K101" s="101">
        <f t="shared" si="6"/>
        <v>35080481.409999996</v>
      </c>
    </row>
    <row r="102" spans="2:11" ht="30" x14ac:dyDescent="0.25">
      <c r="B102" s="298" t="s">
        <v>15</v>
      </c>
      <c r="C102" s="308" t="s">
        <v>228</v>
      </c>
      <c r="D102" s="151" t="s">
        <v>1108</v>
      </c>
      <c r="E102" s="170" t="s">
        <v>29</v>
      </c>
      <c r="F102" s="170"/>
      <c r="G102" s="172"/>
      <c r="H102" s="172"/>
      <c r="I102" s="173">
        <v>3050000</v>
      </c>
      <c r="J102" s="173">
        <v>2500000</v>
      </c>
      <c r="K102" s="173">
        <v>2000000</v>
      </c>
    </row>
    <row r="103" spans="2:11" ht="60" x14ac:dyDescent="0.25">
      <c r="B103" s="298" t="s">
        <v>15</v>
      </c>
      <c r="C103" s="308" t="s">
        <v>231</v>
      </c>
      <c r="D103" s="151" t="s">
        <v>181</v>
      </c>
      <c r="E103" s="170" t="s">
        <v>18</v>
      </c>
      <c r="F103" s="170" t="s">
        <v>182</v>
      </c>
      <c r="G103" s="172">
        <v>2021</v>
      </c>
      <c r="H103" s="172">
        <v>2025</v>
      </c>
      <c r="I103" s="173">
        <f>J103*1.22</f>
        <v>5856000</v>
      </c>
      <c r="J103" s="173">
        <f>4000000*1.2</f>
        <v>4800000</v>
      </c>
      <c r="K103" s="173">
        <f>J103*0.85</f>
        <v>4080000</v>
      </c>
    </row>
    <row r="104" spans="2:11" ht="45" x14ac:dyDescent="0.25">
      <c r="B104" s="298" t="s">
        <v>15</v>
      </c>
      <c r="C104" s="308" t="s">
        <v>233</v>
      </c>
      <c r="D104" s="180" t="s">
        <v>184</v>
      </c>
      <c r="E104" s="170" t="s">
        <v>18</v>
      </c>
      <c r="F104" s="170"/>
      <c r="G104" s="172">
        <v>2023</v>
      </c>
      <c r="H104" s="172">
        <v>2027</v>
      </c>
      <c r="I104" s="173">
        <f>J104*1.22</f>
        <v>7320000</v>
      </c>
      <c r="J104" s="173">
        <f>5000000*1.2</f>
        <v>6000000</v>
      </c>
      <c r="K104" s="173">
        <f>J104*0.85</f>
        <v>5100000</v>
      </c>
    </row>
    <row r="105" spans="2:11" ht="45" x14ac:dyDescent="0.25">
      <c r="B105" s="298" t="s">
        <v>15</v>
      </c>
      <c r="C105" s="308" t="s">
        <v>236</v>
      </c>
      <c r="D105" s="151" t="s">
        <v>186</v>
      </c>
      <c r="E105" s="170" t="s">
        <v>187</v>
      </c>
      <c r="F105" s="170" t="s">
        <v>188</v>
      </c>
      <c r="G105" s="172">
        <v>2025</v>
      </c>
      <c r="H105" s="172">
        <v>2027</v>
      </c>
      <c r="I105" s="173">
        <v>11626100</v>
      </c>
      <c r="J105" s="173">
        <v>9529590.1600000001</v>
      </c>
      <c r="K105" s="173">
        <v>7623672.1299999999</v>
      </c>
    </row>
    <row r="106" spans="2:11" ht="30" x14ac:dyDescent="0.25">
      <c r="B106" s="298" t="s">
        <v>15</v>
      </c>
      <c r="C106" s="308" t="s">
        <v>239</v>
      </c>
      <c r="D106" s="180" t="s">
        <v>190</v>
      </c>
      <c r="E106" s="170" t="s">
        <v>59</v>
      </c>
      <c r="F106" s="180"/>
      <c r="G106" s="172">
        <v>2022</v>
      </c>
      <c r="H106" s="172">
        <v>2023</v>
      </c>
      <c r="I106" s="173">
        <v>959000</v>
      </c>
      <c r="J106" s="173">
        <v>786066</v>
      </c>
      <c r="K106" s="173">
        <v>668156</v>
      </c>
    </row>
    <row r="107" spans="2:11" ht="60" x14ac:dyDescent="0.25">
      <c r="B107" s="298" t="s">
        <v>15</v>
      </c>
      <c r="C107" s="308" t="s">
        <v>242</v>
      </c>
      <c r="D107" s="180" t="s">
        <v>192</v>
      </c>
      <c r="E107" s="151" t="s">
        <v>18</v>
      </c>
      <c r="F107" s="180" t="s">
        <v>182</v>
      </c>
      <c r="G107" s="172">
        <v>2023</v>
      </c>
      <c r="H107" s="172">
        <v>2027</v>
      </c>
      <c r="I107" s="173">
        <f>J107*1.22</f>
        <v>2196000</v>
      </c>
      <c r="J107" s="173">
        <f>1500000*1.2</f>
        <v>1800000</v>
      </c>
      <c r="K107" s="173">
        <f>J107*0.85</f>
        <v>1530000</v>
      </c>
    </row>
    <row r="108" spans="2:11" ht="60" x14ac:dyDescent="0.25">
      <c r="B108" s="298" t="s">
        <v>15</v>
      </c>
      <c r="C108" s="308" t="s">
        <v>244</v>
      </c>
      <c r="D108" s="179" t="s">
        <v>194</v>
      </c>
      <c r="E108" s="179" t="s">
        <v>18</v>
      </c>
      <c r="F108" s="178" t="s">
        <v>182</v>
      </c>
      <c r="G108" s="183">
        <v>2023</v>
      </c>
      <c r="H108" s="183">
        <v>2027</v>
      </c>
      <c r="I108" s="173">
        <f>J108*1.22</f>
        <v>5856000</v>
      </c>
      <c r="J108" s="173">
        <f>4000000*1.2</f>
        <v>4800000</v>
      </c>
      <c r="K108" s="173">
        <f>J108*0.85</f>
        <v>4080000</v>
      </c>
    </row>
    <row r="109" spans="2:11" ht="30" x14ac:dyDescent="0.25">
      <c r="B109" s="299" t="s">
        <v>15</v>
      </c>
      <c r="C109" s="308" t="s">
        <v>247</v>
      </c>
      <c r="D109" s="179" t="s">
        <v>1170</v>
      </c>
      <c r="E109" s="179" t="s">
        <v>398</v>
      </c>
      <c r="F109" s="178"/>
      <c r="G109" s="183">
        <v>2023</v>
      </c>
      <c r="H109" s="183">
        <v>2027</v>
      </c>
      <c r="I109" s="173" t="s">
        <v>1171</v>
      </c>
      <c r="J109" s="173">
        <v>1000000</v>
      </c>
      <c r="K109" s="173">
        <v>854000</v>
      </c>
    </row>
    <row r="110" spans="2:11" ht="60" x14ac:dyDescent="0.25">
      <c r="B110" s="221" t="s">
        <v>65</v>
      </c>
      <c r="C110" s="308" t="s">
        <v>250</v>
      </c>
      <c r="D110" s="151" t="s">
        <v>196</v>
      </c>
      <c r="E110" s="170" t="s">
        <v>197</v>
      </c>
      <c r="F110" s="186" t="s">
        <v>198</v>
      </c>
      <c r="G110" s="172">
        <v>2022</v>
      </c>
      <c r="H110" s="172">
        <v>2027</v>
      </c>
      <c r="I110" s="173">
        <v>12200000</v>
      </c>
      <c r="J110" s="173">
        <v>10000000</v>
      </c>
      <c r="K110" s="173">
        <v>850000</v>
      </c>
    </row>
    <row r="111" spans="2:11" ht="36" customHeight="1" x14ac:dyDescent="0.25">
      <c r="B111" s="221" t="s">
        <v>65</v>
      </c>
      <c r="C111" s="308" t="s">
        <v>253</v>
      </c>
      <c r="D111" s="151" t="s">
        <v>200</v>
      </c>
      <c r="E111" s="234" t="s">
        <v>130</v>
      </c>
      <c r="F111" s="235" t="s">
        <v>197</v>
      </c>
      <c r="G111" s="172">
        <v>2022</v>
      </c>
      <c r="H111" s="172">
        <v>2027</v>
      </c>
      <c r="I111" s="173">
        <v>6000000</v>
      </c>
      <c r="J111" s="173">
        <v>4918032.79</v>
      </c>
      <c r="K111" s="173">
        <v>2704918.04</v>
      </c>
    </row>
    <row r="112" spans="2:11" ht="32.450000000000003" customHeight="1" x14ac:dyDescent="0.25">
      <c r="B112" s="301" t="s">
        <v>139</v>
      </c>
      <c r="C112" s="308" t="s">
        <v>257</v>
      </c>
      <c r="D112" s="151" t="s">
        <v>202</v>
      </c>
      <c r="E112" s="236" t="s">
        <v>145</v>
      </c>
      <c r="F112" s="237" t="s">
        <v>203</v>
      </c>
      <c r="G112" s="187">
        <v>2023</v>
      </c>
      <c r="H112" s="187">
        <v>2023</v>
      </c>
      <c r="I112" s="238">
        <v>25950</v>
      </c>
      <c r="J112" s="238">
        <v>21270.48</v>
      </c>
      <c r="K112" s="238">
        <v>10635.24</v>
      </c>
    </row>
    <row r="113" spans="2:11" ht="32.450000000000003" customHeight="1" x14ac:dyDescent="0.25">
      <c r="B113" s="301" t="s">
        <v>139</v>
      </c>
      <c r="C113" s="308" t="s">
        <v>260</v>
      </c>
      <c r="D113" s="239" t="s">
        <v>205</v>
      </c>
      <c r="E113" s="236" t="s">
        <v>162</v>
      </c>
      <c r="F113" s="237"/>
      <c r="G113" s="187">
        <v>2022</v>
      </c>
      <c r="H113" s="187">
        <v>2026</v>
      </c>
      <c r="I113" s="238">
        <v>2000000</v>
      </c>
      <c r="J113" s="240">
        <v>1639344</v>
      </c>
      <c r="K113" s="187"/>
    </row>
    <row r="114" spans="2:11" ht="45.6" customHeight="1" x14ac:dyDescent="0.25">
      <c r="B114" s="301" t="s">
        <v>139</v>
      </c>
      <c r="C114" s="308" t="s">
        <v>262</v>
      </c>
      <c r="D114" s="241" t="s">
        <v>207</v>
      </c>
      <c r="E114" s="236" t="s">
        <v>208</v>
      </c>
      <c r="F114" s="242" t="s">
        <v>209</v>
      </c>
      <c r="G114" s="187">
        <v>2021</v>
      </c>
      <c r="H114" s="187">
        <v>2027</v>
      </c>
      <c r="I114" s="238">
        <v>6806502</v>
      </c>
      <c r="J114" s="238">
        <v>5579100</v>
      </c>
      <c r="K114" s="238">
        <v>5579100</v>
      </c>
    </row>
    <row r="115" spans="2:11" ht="21" customHeight="1" x14ac:dyDescent="0.25">
      <c r="B115" s="297"/>
      <c r="C115" s="322" t="s">
        <v>210</v>
      </c>
      <c r="D115" s="322"/>
      <c r="E115" s="322"/>
      <c r="F115" s="322"/>
      <c r="G115" s="322"/>
      <c r="H115" s="322"/>
      <c r="I115" s="101">
        <f>SUM(I116:I143)</f>
        <v>55352511.789999999</v>
      </c>
      <c r="J115" s="101">
        <f t="shared" ref="J115:K115" si="7">SUM(J116:J143)</f>
        <v>42108239.220000006</v>
      </c>
      <c r="K115" s="140">
        <f t="shared" si="7"/>
        <v>29213281.329999998</v>
      </c>
    </row>
    <row r="116" spans="2:11" ht="27" customHeight="1" x14ac:dyDescent="0.25">
      <c r="B116" s="298" t="s">
        <v>15</v>
      </c>
      <c r="C116" s="28" t="s">
        <v>264</v>
      </c>
      <c r="D116" s="179" t="s">
        <v>212</v>
      </c>
      <c r="E116" s="151" t="s">
        <v>213</v>
      </c>
      <c r="F116" s="166"/>
      <c r="G116" s="172">
        <v>2022</v>
      </c>
      <c r="H116" s="172">
        <v>2026</v>
      </c>
      <c r="I116" s="173">
        <v>1696000</v>
      </c>
      <c r="J116" s="173">
        <v>1390164</v>
      </c>
      <c r="K116" s="173">
        <v>973114.8</v>
      </c>
    </row>
    <row r="117" spans="2:11" ht="27" customHeight="1" x14ac:dyDescent="0.25">
      <c r="B117" s="298" t="s">
        <v>15</v>
      </c>
      <c r="C117" s="28" t="s">
        <v>266</v>
      </c>
      <c r="D117" s="243" t="s">
        <v>214</v>
      </c>
      <c r="E117" s="170" t="s">
        <v>18</v>
      </c>
      <c r="F117" s="166"/>
      <c r="G117" s="172">
        <v>2022</v>
      </c>
      <c r="H117" s="172">
        <v>2022</v>
      </c>
      <c r="I117" s="173">
        <f>J117*1.22</f>
        <v>175680</v>
      </c>
      <c r="J117" s="173">
        <f>120000*1.2</f>
        <v>144000</v>
      </c>
      <c r="K117" s="173">
        <f>J117*0.85</f>
        <v>122400</v>
      </c>
    </row>
    <row r="118" spans="2:11" ht="78.599999999999994" customHeight="1" x14ac:dyDescent="0.25">
      <c r="B118" s="298" t="s">
        <v>15</v>
      </c>
      <c r="C118" s="28" t="s">
        <v>268</v>
      </c>
      <c r="D118" s="179" t="s">
        <v>215</v>
      </c>
      <c r="E118" s="170" t="s">
        <v>18</v>
      </c>
      <c r="F118" s="229" t="s">
        <v>182</v>
      </c>
      <c r="G118" s="172">
        <v>2023</v>
      </c>
      <c r="H118" s="172">
        <v>2027</v>
      </c>
      <c r="I118" s="173">
        <f t="shared" ref="I118:I120" si="8">J118*1.22</f>
        <v>4392000</v>
      </c>
      <c r="J118" s="173">
        <f>3000000*1.2</f>
        <v>3600000</v>
      </c>
      <c r="K118" s="173">
        <f t="shared" ref="K118:K120" si="9">J118*0.85</f>
        <v>3060000</v>
      </c>
    </row>
    <row r="119" spans="2:11" ht="54" customHeight="1" x14ac:dyDescent="0.25">
      <c r="B119" s="298" t="s">
        <v>15</v>
      </c>
      <c r="C119" s="28" t="s">
        <v>270</v>
      </c>
      <c r="D119" s="179" t="s">
        <v>216</v>
      </c>
      <c r="E119" s="179" t="s">
        <v>18</v>
      </c>
      <c r="F119" s="178" t="s">
        <v>182</v>
      </c>
      <c r="G119" s="183">
        <v>2023</v>
      </c>
      <c r="H119" s="183">
        <v>2027</v>
      </c>
      <c r="I119" s="173">
        <f t="shared" si="8"/>
        <v>2196000</v>
      </c>
      <c r="J119" s="173">
        <f>1500000*1.2</f>
        <v>1800000</v>
      </c>
      <c r="K119" s="173">
        <f t="shared" si="9"/>
        <v>1530000</v>
      </c>
    </row>
    <row r="120" spans="2:11" ht="58.15" customHeight="1" x14ac:dyDescent="0.25">
      <c r="B120" s="298" t="s">
        <v>15</v>
      </c>
      <c r="C120" s="28" t="s">
        <v>272</v>
      </c>
      <c r="D120" s="179" t="s">
        <v>217</v>
      </c>
      <c r="E120" s="170" t="s">
        <v>18</v>
      </c>
      <c r="F120" s="179" t="s">
        <v>182</v>
      </c>
      <c r="G120" s="172">
        <v>2023</v>
      </c>
      <c r="H120" s="172">
        <v>2027</v>
      </c>
      <c r="I120" s="173">
        <f t="shared" si="8"/>
        <v>878400</v>
      </c>
      <c r="J120" s="173">
        <f>600000*1.2</f>
        <v>720000</v>
      </c>
      <c r="K120" s="173">
        <f t="shared" si="9"/>
        <v>612000</v>
      </c>
    </row>
    <row r="121" spans="2:11" ht="30" x14ac:dyDescent="0.25">
      <c r="B121" s="221" t="s">
        <v>65</v>
      </c>
      <c r="C121" s="28" t="s">
        <v>276</v>
      </c>
      <c r="D121" s="10" t="s">
        <v>1005</v>
      </c>
      <c r="E121" s="7" t="s">
        <v>218</v>
      </c>
      <c r="F121" s="2"/>
      <c r="G121" s="8">
        <v>2022</v>
      </c>
      <c r="H121" s="8">
        <v>2024</v>
      </c>
      <c r="I121" s="9">
        <v>1533821.79</v>
      </c>
      <c r="J121" s="9">
        <v>1257230.98</v>
      </c>
      <c r="K121" s="9">
        <v>741548.11</v>
      </c>
    </row>
    <row r="122" spans="2:11" ht="19.899999999999999" customHeight="1" x14ac:dyDescent="0.25">
      <c r="B122" s="221" t="s">
        <v>65</v>
      </c>
      <c r="C122" s="28" t="s">
        <v>277</v>
      </c>
      <c r="D122" s="10" t="s">
        <v>220</v>
      </c>
      <c r="E122" s="7" t="s">
        <v>221</v>
      </c>
      <c r="F122" s="2"/>
      <c r="G122" s="8">
        <v>2022</v>
      </c>
      <c r="H122" s="8">
        <v>2023</v>
      </c>
      <c r="I122" s="9">
        <v>1200000</v>
      </c>
      <c r="J122" s="9">
        <v>1000000</v>
      </c>
      <c r="K122" s="9">
        <v>1000000</v>
      </c>
    </row>
    <row r="123" spans="2:11" ht="19.899999999999999" customHeight="1" x14ac:dyDescent="0.25">
      <c r="B123" s="221" t="s">
        <v>65</v>
      </c>
      <c r="C123" s="28" t="s">
        <v>283</v>
      </c>
      <c r="D123" s="10" t="s">
        <v>223</v>
      </c>
      <c r="E123" s="7" t="s">
        <v>130</v>
      </c>
      <c r="F123" s="2"/>
      <c r="G123" s="8">
        <v>2021</v>
      </c>
      <c r="H123" s="8">
        <v>2027</v>
      </c>
      <c r="I123" s="9">
        <v>7320000</v>
      </c>
      <c r="J123" s="9">
        <v>6000000</v>
      </c>
      <c r="K123" s="9">
        <v>4800000</v>
      </c>
    </row>
    <row r="124" spans="2:11" ht="19.899999999999999" customHeight="1" x14ac:dyDescent="0.25">
      <c r="B124" s="221" t="s">
        <v>65</v>
      </c>
      <c r="C124" s="28" t="s">
        <v>286</v>
      </c>
      <c r="D124" s="10" t="s">
        <v>225</v>
      </c>
      <c r="E124" s="7" t="s">
        <v>130</v>
      </c>
      <c r="F124" s="2"/>
      <c r="G124" s="8">
        <v>2024</v>
      </c>
      <c r="H124" s="8">
        <v>2027</v>
      </c>
      <c r="I124" s="9">
        <v>3000000</v>
      </c>
      <c r="J124" s="9">
        <v>2459016.39</v>
      </c>
      <c r="K124" s="9">
        <v>819672.12</v>
      </c>
    </row>
    <row r="125" spans="2:11" ht="67.900000000000006" customHeight="1" x14ac:dyDescent="0.25">
      <c r="B125" s="221" t="s">
        <v>65</v>
      </c>
      <c r="C125" s="28" t="s">
        <v>292</v>
      </c>
      <c r="D125" s="10" t="s">
        <v>227</v>
      </c>
      <c r="E125" s="7" t="s">
        <v>130</v>
      </c>
      <c r="F125" s="2"/>
      <c r="G125" s="8">
        <v>2024</v>
      </c>
      <c r="H125" s="8">
        <v>2027</v>
      </c>
      <c r="I125" s="9">
        <v>5000000</v>
      </c>
      <c r="J125" s="9">
        <v>4098360.66</v>
      </c>
      <c r="K125" s="9">
        <v>3278688.52</v>
      </c>
    </row>
    <row r="126" spans="2:11" ht="60" x14ac:dyDescent="0.25">
      <c r="B126" s="221" t="s">
        <v>65</v>
      </c>
      <c r="C126" s="28" t="s">
        <v>295</v>
      </c>
      <c r="D126" s="10" t="s">
        <v>229</v>
      </c>
      <c r="E126" s="7" t="s">
        <v>130</v>
      </c>
      <c r="F126" s="22" t="s">
        <v>230</v>
      </c>
      <c r="G126" s="8">
        <v>2020</v>
      </c>
      <c r="H126" s="8">
        <v>2026</v>
      </c>
      <c r="I126" s="9">
        <v>1525000</v>
      </c>
      <c r="J126" s="9">
        <v>1250000</v>
      </c>
      <c r="K126" s="9"/>
    </row>
    <row r="127" spans="2:11" ht="30" x14ac:dyDescent="0.25">
      <c r="B127" s="221" t="s">
        <v>65</v>
      </c>
      <c r="C127" s="28" t="s">
        <v>297</v>
      </c>
      <c r="D127" s="10" t="s">
        <v>1006</v>
      </c>
      <c r="E127" s="10" t="s">
        <v>232</v>
      </c>
      <c r="F127" s="10"/>
      <c r="G127" s="8">
        <v>2023</v>
      </c>
      <c r="H127" s="8">
        <v>2024</v>
      </c>
      <c r="I127" s="9">
        <v>366000</v>
      </c>
      <c r="J127" s="9">
        <v>300000</v>
      </c>
      <c r="K127" s="9">
        <v>255000</v>
      </c>
    </row>
    <row r="128" spans="2:11" x14ac:dyDescent="0.25">
      <c r="B128" s="221" t="s">
        <v>65</v>
      </c>
      <c r="C128" s="28" t="s">
        <v>299</v>
      </c>
      <c r="D128" s="7" t="s">
        <v>234</v>
      </c>
      <c r="E128" s="7" t="s">
        <v>235</v>
      </c>
      <c r="F128" s="7"/>
      <c r="G128" s="8">
        <v>2023</v>
      </c>
      <c r="H128" s="8">
        <v>2027</v>
      </c>
      <c r="I128" s="9">
        <v>8000000</v>
      </c>
      <c r="J128" s="9">
        <v>6557000</v>
      </c>
      <c r="K128" s="9">
        <v>2900000</v>
      </c>
    </row>
    <row r="129" spans="2:12" ht="36" x14ac:dyDescent="0.25">
      <c r="B129" s="261" t="s">
        <v>94</v>
      </c>
      <c r="C129" s="28" t="s">
        <v>304</v>
      </c>
      <c r="D129" s="151" t="s">
        <v>1150</v>
      </c>
      <c r="E129" s="151" t="s">
        <v>97</v>
      </c>
      <c r="F129" s="186" t="s">
        <v>1151</v>
      </c>
      <c r="G129" s="172">
        <v>2023</v>
      </c>
      <c r="H129" s="172">
        <v>2025</v>
      </c>
      <c r="I129" s="173">
        <v>366000</v>
      </c>
      <c r="J129" s="173">
        <v>300000</v>
      </c>
      <c r="K129" s="173">
        <v>255000</v>
      </c>
    </row>
    <row r="130" spans="2:12" ht="34.15" customHeight="1" x14ac:dyDescent="0.25">
      <c r="B130" s="300" t="s">
        <v>94</v>
      </c>
      <c r="C130" s="28" t="s">
        <v>308</v>
      </c>
      <c r="D130" s="10" t="s">
        <v>237</v>
      </c>
      <c r="E130" s="10" t="s">
        <v>238</v>
      </c>
      <c r="F130" s="2" t="s">
        <v>170</v>
      </c>
      <c r="G130" s="8">
        <v>2022</v>
      </c>
      <c r="H130" s="44">
        <v>2025</v>
      </c>
      <c r="I130" s="27">
        <v>715000</v>
      </c>
      <c r="J130" s="27">
        <v>586065.56999999995</v>
      </c>
      <c r="K130" s="27">
        <v>498155.73</v>
      </c>
    </row>
    <row r="131" spans="2:12" ht="42" customHeight="1" x14ac:dyDescent="0.25">
      <c r="B131" s="300" t="s">
        <v>94</v>
      </c>
      <c r="C131" s="28" t="s">
        <v>312</v>
      </c>
      <c r="D131" s="25" t="s">
        <v>240</v>
      </c>
      <c r="E131" s="49" t="s">
        <v>97</v>
      </c>
      <c r="F131" s="22" t="s">
        <v>241</v>
      </c>
      <c r="G131" s="8">
        <v>2022</v>
      </c>
      <c r="H131" s="44">
        <v>2025</v>
      </c>
      <c r="I131" s="27">
        <v>7320000</v>
      </c>
      <c r="J131" s="27">
        <v>6000000</v>
      </c>
      <c r="K131" s="27">
        <v>5000000</v>
      </c>
    </row>
    <row r="132" spans="2:12" ht="42" customHeight="1" x14ac:dyDescent="0.25">
      <c r="B132" s="300" t="s">
        <v>94</v>
      </c>
      <c r="C132" s="28" t="s">
        <v>315</v>
      </c>
      <c r="D132" s="50" t="s">
        <v>243</v>
      </c>
      <c r="E132" s="50" t="s">
        <v>238</v>
      </c>
      <c r="F132" s="2" t="s">
        <v>170</v>
      </c>
      <c r="G132" s="15">
        <v>2024</v>
      </c>
      <c r="H132" s="15">
        <v>2026</v>
      </c>
      <c r="I132" s="27">
        <v>427210</v>
      </c>
      <c r="J132" s="27">
        <v>350172.13</v>
      </c>
      <c r="K132" s="27">
        <v>297646.31</v>
      </c>
    </row>
    <row r="133" spans="2:12" ht="48" x14ac:dyDescent="0.25">
      <c r="B133" s="301" t="s">
        <v>139</v>
      </c>
      <c r="C133" s="28" t="s">
        <v>318</v>
      </c>
      <c r="D133" s="52" t="s">
        <v>245</v>
      </c>
      <c r="E133" s="30" t="s">
        <v>145</v>
      </c>
      <c r="F133" s="47" t="s">
        <v>246</v>
      </c>
      <c r="G133" s="43">
        <v>2023</v>
      </c>
      <c r="H133" s="43">
        <v>2023</v>
      </c>
      <c r="I133" s="71">
        <v>260000</v>
      </c>
      <c r="J133" s="71">
        <v>213114.74</v>
      </c>
      <c r="K133" s="76">
        <v>106557.37</v>
      </c>
    </row>
    <row r="134" spans="2:12" ht="36.6" customHeight="1" x14ac:dyDescent="0.25">
      <c r="B134" s="301" t="s">
        <v>139</v>
      </c>
      <c r="C134" s="28" t="s">
        <v>477</v>
      </c>
      <c r="D134" s="53" t="s">
        <v>248</v>
      </c>
      <c r="E134" s="50" t="s">
        <v>145</v>
      </c>
      <c r="F134" s="47" t="s">
        <v>249</v>
      </c>
      <c r="G134" s="44">
        <v>2021</v>
      </c>
      <c r="H134" s="44">
        <v>2022</v>
      </c>
      <c r="I134" s="79">
        <v>308000</v>
      </c>
      <c r="J134" s="79">
        <v>252459.01</v>
      </c>
      <c r="K134" s="79">
        <v>126229.5</v>
      </c>
    </row>
    <row r="135" spans="2:12" ht="30" x14ac:dyDescent="0.25">
      <c r="B135" s="301" t="s">
        <v>139</v>
      </c>
      <c r="C135" s="28" t="s">
        <v>478</v>
      </c>
      <c r="D135" s="50" t="s">
        <v>251</v>
      </c>
      <c r="E135" s="50" t="s">
        <v>252</v>
      </c>
      <c r="F135" s="48"/>
      <c r="G135" s="44">
        <v>2022</v>
      </c>
      <c r="H135" s="44">
        <v>2027</v>
      </c>
      <c r="I135" s="79">
        <v>1500000</v>
      </c>
      <c r="J135" s="79">
        <v>1229508.2</v>
      </c>
      <c r="K135" s="79">
        <v>1045081.97</v>
      </c>
    </row>
    <row r="136" spans="2:12" ht="30" x14ac:dyDescent="0.25">
      <c r="B136" s="301" t="s">
        <v>139</v>
      </c>
      <c r="C136" s="28" t="s">
        <v>480</v>
      </c>
      <c r="D136" s="50" t="s">
        <v>254</v>
      </c>
      <c r="E136" s="50" t="s">
        <v>255</v>
      </c>
      <c r="F136" s="48" t="s">
        <v>256</v>
      </c>
      <c r="G136" s="44">
        <v>2021</v>
      </c>
      <c r="H136" s="44">
        <v>2022</v>
      </c>
      <c r="I136" s="79">
        <v>146400</v>
      </c>
      <c r="J136" s="79">
        <v>120000</v>
      </c>
      <c r="K136" s="79">
        <v>78688.52</v>
      </c>
    </row>
    <row r="137" spans="2:12" ht="45" x14ac:dyDescent="0.25">
      <c r="B137" s="301" t="s">
        <v>139</v>
      </c>
      <c r="C137" s="28" t="s">
        <v>482</v>
      </c>
      <c r="D137" s="50" t="s">
        <v>258</v>
      </c>
      <c r="E137" s="50" t="s">
        <v>259</v>
      </c>
      <c r="F137" s="48"/>
      <c r="G137" s="44">
        <v>2023</v>
      </c>
      <c r="H137" s="44">
        <v>2025</v>
      </c>
      <c r="I137" s="79">
        <v>1220000</v>
      </c>
      <c r="J137" s="80">
        <v>1000000</v>
      </c>
      <c r="K137" s="81">
        <v>700000</v>
      </c>
    </row>
    <row r="138" spans="2:12" ht="30" x14ac:dyDescent="0.25">
      <c r="B138" s="301" t="s">
        <v>139</v>
      </c>
      <c r="C138" s="28" t="s">
        <v>484</v>
      </c>
      <c r="D138" s="50" t="s">
        <v>261</v>
      </c>
      <c r="E138" s="50" t="s">
        <v>259</v>
      </c>
      <c r="F138" s="48"/>
      <c r="G138" s="44">
        <v>2021</v>
      </c>
      <c r="H138" s="44">
        <v>2023</v>
      </c>
      <c r="I138" s="79">
        <v>160000</v>
      </c>
      <c r="J138" s="79">
        <v>131147.54</v>
      </c>
      <c r="K138" s="79">
        <v>85998.38</v>
      </c>
      <c r="L138" s="39"/>
    </row>
    <row r="139" spans="2:12" ht="30" x14ac:dyDescent="0.25">
      <c r="B139" s="301" t="s">
        <v>139</v>
      </c>
      <c r="C139" s="28" t="s">
        <v>486</v>
      </c>
      <c r="D139" s="50" t="s">
        <v>263</v>
      </c>
      <c r="E139" s="50" t="s">
        <v>148</v>
      </c>
      <c r="F139" s="48"/>
      <c r="G139" s="44">
        <v>2024</v>
      </c>
      <c r="H139" s="44">
        <v>2026</v>
      </c>
      <c r="I139" s="79">
        <v>1500000</v>
      </c>
      <c r="J139" s="30"/>
      <c r="K139" s="30"/>
    </row>
    <row r="140" spans="2:12" ht="30" x14ac:dyDescent="0.25">
      <c r="B140" s="301" t="s">
        <v>139</v>
      </c>
      <c r="C140" s="28" t="s">
        <v>489</v>
      </c>
      <c r="D140" s="50" t="s">
        <v>265</v>
      </c>
      <c r="E140" s="50" t="s">
        <v>148</v>
      </c>
      <c r="F140" s="48"/>
      <c r="G140" s="44">
        <v>2021</v>
      </c>
      <c r="H140" s="44">
        <v>2024</v>
      </c>
      <c r="I140" s="79">
        <v>2500000</v>
      </c>
      <c r="J140" s="30"/>
      <c r="K140" s="30"/>
    </row>
    <row r="141" spans="2:12" ht="30" x14ac:dyDescent="0.25">
      <c r="B141" s="301" t="s">
        <v>139</v>
      </c>
      <c r="C141" s="28" t="s">
        <v>491</v>
      </c>
      <c r="D141" s="50" t="s">
        <v>267</v>
      </c>
      <c r="E141" s="50" t="s">
        <v>169</v>
      </c>
      <c r="F141" s="48" t="s">
        <v>170</v>
      </c>
      <c r="G141" s="44">
        <v>2025</v>
      </c>
      <c r="H141" s="44">
        <v>2027</v>
      </c>
      <c r="I141" s="79">
        <v>244000</v>
      </c>
      <c r="J141" s="79">
        <v>200000</v>
      </c>
      <c r="K141" s="79">
        <v>130000</v>
      </c>
    </row>
    <row r="142" spans="2:12" ht="21" customHeight="1" x14ac:dyDescent="0.25">
      <c r="B142" s="301" t="s">
        <v>139</v>
      </c>
      <c r="C142" s="28" t="s">
        <v>493</v>
      </c>
      <c r="D142" s="50" t="s">
        <v>269</v>
      </c>
      <c r="E142" s="50" t="s">
        <v>169</v>
      </c>
      <c r="F142" s="48" t="s">
        <v>170</v>
      </c>
      <c r="G142" s="44">
        <v>2024</v>
      </c>
      <c r="H142" s="44">
        <v>2027</v>
      </c>
      <c r="I142" s="79">
        <v>183000</v>
      </c>
      <c r="J142" s="79">
        <v>150000</v>
      </c>
      <c r="K142" s="79">
        <v>97500</v>
      </c>
    </row>
    <row r="143" spans="2:12" ht="45" x14ac:dyDescent="0.25">
      <c r="B143" s="301" t="s">
        <v>139</v>
      </c>
      <c r="C143" s="28" t="s">
        <v>495</v>
      </c>
      <c r="D143" s="50" t="s">
        <v>258</v>
      </c>
      <c r="E143" s="50" t="s">
        <v>255</v>
      </c>
      <c r="F143" s="48"/>
      <c r="G143" s="44">
        <v>2023</v>
      </c>
      <c r="H143" s="44">
        <v>2025</v>
      </c>
      <c r="I143" s="79">
        <v>1220000</v>
      </c>
      <c r="J143" s="79">
        <v>1000000</v>
      </c>
      <c r="K143" s="79">
        <v>700000</v>
      </c>
    </row>
    <row r="144" spans="2:12" ht="30" customHeight="1" x14ac:dyDescent="0.25">
      <c r="B144" s="297"/>
      <c r="C144" s="325" t="s">
        <v>271</v>
      </c>
      <c r="D144" s="325"/>
      <c r="E144" s="325"/>
      <c r="F144" s="325"/>
      <c r="G144" s="325"/>
      <c r="H144" s="325"/>
      <c r="I144" s="101">
        <f>SUM(I145:I147)</f>
        <v>1121000</v>
      </c>
      <c r="J144" s="101">
        <f>SUM(J145:J147)</f>
        <v>873940</v>
      </c>
      <c r="K144" s="140">
        <f>SUM(K145:K147)</f>
        <v>720267</v>
      </c>
    </row>
    <row r="145" spans="2:12" ht="30" customHeight="1" x14ac:dyDescent="0.25">
      <c r="B145" s="298" t="s">
        <v>15</v>
      </c>
      <c r="C145" s="28" t="s">
        <v>497</v>
      </c>
      <c r="D145" s="51" t="s">
        <v>273</v>
      </c>
      <c r="E145" s="34" t="s">
        <v>274</v>
      </c>
      <c r="F145" s="22" t="s">
        <v>275</v>
      </c>
      <c r="G145" s="30">
        <v>2021</v>
      </c>
      <c r="H145" s="30">
        <v>2023</v>
      </c>
      <c r="I145" s="79">
        <v>285000</v>
      </c>
      <c r="J145" s="79">
        <v>222300</v>
      </c>
      <c r="K145" s="79">
        <v>188955</v>
      </c>
    </row>
    <row r="146" spans="2:12" ht="30" customHeight="1" x14ac:dyDescent="0.25">
      <c r="B146" s="298" t="s">
        <v>15</v>
      </c>
      <c r="C146" s="28" t="s">
        <v>499</v>
      </c>
      <c r="D146" s="51" t="s">
        <v>273</v>
      </c>
      <c r="E146" s="34" t="s">
        <v>274</v>
      </c>
      <c r="F146" s="124" t="s">
        <v>275</v>
      </c>
      <c r="G146" s="8">
        <v>2021</v>
      </c>
      <c r="H146" s="8">
        <v>2023</v>
      </c>
      <c r="I146" s="9">
        <v>285000</v>
      </c>
      <c r="J146" s="9">
        <v>200000</v>
      </c>
      <c r="K146" s="79">
        <v>170000</v>
      </c>
    </row>
    <row r="147" spans="2:12" ht="165" customHeight="1" x14ac:dyDescent="0.25">
      <c r="B147" s="301" t="s">
        <v>139</v>
      </c>
      <c r="C147" s="28" t="s">
        <v>501</v>
      </c>
      <c r="D147" s="51" t="s">
        <v>278</v>
      </c>
      <c r="E147" s="30" t="s">
        <v>177</v>
      </c>
      <c r="F147" s="22" t="s">
        <v>279</v>
      </c>
      <c r="G147" s="30">
        <v>2022</v>
      </c>
      <c r="H147" s="30">
        <v>2027</v>
      </c>
      <c r="I147" s="79">
        <v>551000</v>
      </c>
      <c r="J147" s="79">
        <v>451640</v>
      </c>
      <c r="K147" s="79">
        <v>361312</v>
      </c>
      <c r="L147" s="39"/>
    </row>
    <row r="148" spans="2:12" x14ac:dyDescent="0.25">
      <c r="B148" s="301"/>
      <c r="D148" s="143"/>
      <c r="E148" s="144"/>
      <c r="F148" s="145"/>
      <c r="G148" s="144"/>
      <c r="H148" s="144"/>
      <c r="I148" s="82"/>
      <c r="J148" s="82"/>
      <c r="K148" s="82"/>
      <c r="L148" s="39"/>
    </row>
    <row r="149" spans="2:12" ht="15.75" x14ac:dyDescent="0.25">
      <c r="B149" s="297"/>
      <c r="C149" s="317" t="s">
        <v>280</v>
      </c>
      <c r="D149" s="317"/>
      <c r="E149" s="317"/>
      <c r="F149" s="317"/>
      <c r="G149" s="317"/>
      <c r="H149" s="317"/>
      <c r="I149" s="317"/>
      <c r="J149" s="317"/>
      <c r="K149" s="19"/>
    </row>
    <row r="150" spans="2:12" x14ac:dyDescent="0.25">
      <c r="B150" s="297"/>
    </row>
    <row r="151" spans="2:12" x14ac:dyDescent="0.25">
      <c r="B151" s="297"/>
      <c r="C151" s="318" t="s">
        <v>3</v>
      </c>
      <c r="D151" s="319" t="s">
        <v>4</v>
      </c>
      <c r="E151" s="319" t="s">
        <v>5</v>
      </c>
      <c r="F151" s="319" t="s">
        <v>6</v>
      </c>
      <c r="G151" s="320" t="s">
        <v>7</v>
      </c>
      <c r="H151" s="318"/>
      <c r="I151" s="321" t="s">
        <v>8</v>
      </c>
      <c r="J151" s="321"/>
      <c r="K151" s="316" t="s">
        <v>9</v>
      </c>
    </row>
    <row r="152" spans="2:12" ht="30" x14ac:dyDescent="0.25">
      <c r="B152" s="297"/>
      <c r="C152" s="318"/>
      <c r="D152" s="319"/>
      <c r="E152" s="319"/>
      <c r="F152" s="319"/>
      <c r="G152" s="3" t="s">
        <v>10</v>
      </c>
      <c r="H152" s="3" t="s">
        <v>11</v>
      </c>
      <c r="I152" s="4" t="s">
        <v>12</v>
      </c>
      <c r="J152" s="4" t="s">
        <v>13</v>
      </c>
      <c r="K152" s="316"/>
    </row>
    <row r="153" spans="2:12" ht="14.45" customHeight="1" x14ac:dyDescent="0.25">
      <c r="B153" s="297"/>
      <c r="C153" s="322" t="s">
        <v>281</v>
      </c>
      <c r="D153" s="322"/>
      <c r="E153" s="322"/>
      <c r="F153" s="322"/>
      <c r="G153" s="322"/>
      <c r="H153" s="322"/>
      <c r="I153" s="101">
        <f>SUM(I154)</f>
        <v>0</v>
      </c>
      <c r="J153" s="101">
        <f>SUM(J154)</f>
        <v>0</v>
      </c>
      <c r="K153" s="103">
        <f>SUM(K154)</f>
        <v>0</v>
      </c>
    </row>
    <row r="154" spans="2:12" x14ac:dyDescent="0.25">
      <c r="B154" s="297"/>
      <c r="C154" s="28"/>
      <c r="D154" s="2"/>
      <c r="E154" s="2"/>
      <c r="F154" s="2"/>
      <c r="G154" s="2"/>
      <c r="H154" s="2"/>
      <c r="I154" s="2"/>
      <c r="J154" s="2"/>
      <c r="K154" s="2"/>
    </row>
    <row r="155" spans="2:12" ht="14.45" customHeight="1" x14ac:dyDescent="0.25">
      <c r="B155" s="297"/>
      <c r="C155" s="322" t="s">
        <v>282</v>
      </c>
      <c r="D155" s="322"/>
      <c r="E155" s="322"/>
      <c r="F155" s="322"/>
      <c r="G155" s="322"/>
      <c r="H155" s="322"/>
      <c r="I155" s="101">
        <f>SUM(I156+I157)</f>
        <v>5570000</v>
      </c>
      <c r="J155" s="101">
        <f t="shared" ref="J155:K155" si="10">SUM(J156+J157)</f>
        <v>3688524</v>
      </c>
      <c r="K155" s="140">
        <f t="shared" si="10"/>
        <v>3940000</v>
      </c>
    </row>
    <row r="156" spans="2:12" ht="105" x14ac:dyDescent="0.25">
      <c r="B156" s="298" t="s">
        <v>15</v>
      </c>
      <c r="C156" s="28" t="s">
        <v>505</v>
      </c>
      <c r="D156" s="30" t="s">
        <v>284</v>
      </c>
      <c r="E156" s="10" t="s">
        <v>36</v>
      </c>
      <c r="F156" s="124" t="s">
        <v>285</v>
      </c>
      <c r="G156" s="8">
        <v>2022</v>
      </c>
      <c r="H156" s="8">
        <v>2027</v>
      </c>
      <c r="I156" s="9">
        <v>4500000</v>
      </c>
      <c r="J156" s="9">
        <v>3688524</v>
      </c>
      <c r="K156" s="9">
        <v>3000000</v>
      </c>
    </row>
    <row r="157" spans="2:12" ht="60" x14ac:dyDescent="0.25">
      <c r="B157" s="298" t="s">
        <v>15</v>
      </c>
      <c r="C157" s="28" t="s">
        <v>508</v>
      </c>
      <c r="D157" s="120" t="s">
        <v>287</v>
      </c>
      <c r="E157" s="125" t="s">
        <v>288</v>
      </c>
      <c r="F157" s="42" t="s">
        <v>289</v>
      </c>
      <c r="G157" s="8">
        <v>2022</v>
      </c>
      <c r="H157" s="8">
        <v>2027</v>
      </c>
      <c r="I157" s="9">
        <v>1070000</v>
      </c>
      <c r="J157" s="9"/>
      <c r="K157" s="9">
        <v>940000</v>
      </c>
    </row>
    <row r="158" spans="2:12" x14ac:dyDescent="0.25">
      <c r="B158" s="297"/>
      <c r="D158" s="146"/>
      <c r="E158" s="147"/>
      <c r="F158" s="148"/>
      <c r="G158" s="141"/>
      <c r="H158" s="141"/>
      <c r="I158" s="142"/>
      <c r="J158" s="142"/>
      <c r="K158" s="142"/>
    </row>
    <row r="159" spans="2:12" ht="15.75" x14ac:dyDescent="0.25">
      <c r="B159" s="297"/>
      <c r="C159" s="324" t="s">
        <v>290</v>
      </c>
      <c r="D159" s="324"/>
      <c r="E159" s="324"/>
      <c r="F159" s="324"/>
      <c r="G159" s="324"/>
      <c r="H159" s="324"/>
      <c r="I159" s="324"/>
      <c r="J159" s="324"/>
      <c r="K159" s="19"/>
    </row>
    <row r="160" spans="2:12" x14ac:dyDescent="0.25">
      <c r="B160" s="297"/>
    </row>
    <row r="161" spans="2:12" x14ac:dyDescent="0.25">
      <c r="B161" s="297"/>
      <c r="C161" s="318" t="s">
        <v>3</v>
      </c>
      <c r="D161" s="319" t="s">
        <v>4</v>
      </c>
      <c r="E161" s="319" t="s">
        <v>5</v>
      </c>
      <c r="F161" s="319" t="s">
        <v>6</v>
      </c>
      <c r="G161" s="321" t="s">
        <v>7</v>
      </c>
      <c r="H161" s="321"/>
      <c r="I161" s="321" t="s">
        <v>8</v>
      </c>
      <c r="J161" s="321"/>
      <c r="K161" s="316" t="s">
        <v>9</v>
      </c>
    </row>
    <row r="162" spans="2:12" ht="30" x14ac:dyDescent="0.25">
      <c r="B162" s="297"/>
      <c r="C162" s="318"/>
      <c r="D162" s="319"/>
      <c r="E162" s="319"/>
      <c r="F162" s="319"/>
      <c r="G162" s="3" t="s">
        <v>10</v>
      </c>
      <c r="H162" s="3" t="s">
        <v>11</v>
      </c>
      <c r="I162" s="4" t="s">
        <v>12</v>
      </c>
      <c r="J162" s="4" t="s">
        <v>13</v>
      </c>
      <c r="K162" s="316"/>
    </row>
    <row r="163" spans="2:12" ht="14.45" customHeight="1" x14ac:dyDescent="0.25">
      <c r="B163" s="297"/>
      <c r="C163" s="311" t="s">
        <v>291</v>
      </c>
      <c r="D163" s="312"/>
      <c r="E163" s="312"/>
      <c r="F163" s="312"/>
      <c r="G163" s="312"/>
      <c r="H163" s="312"/>
      <c r="I163" s="103">
        <f>SUM(I164:I165)</f>
        <v>915000</v>
      </c>
      <c r="J163" s="103">
        <f>SUM(J164:J165)</f>
        <v>750000</v>
      </c>
      <c r="K163" s="103">
        <f>SUM(K164:K165)</f>
        <v>915000</v>
      </c>
    </row>
    <row r="164" spans="2:12" ht="30" x14ac:dyDescent="0.25">
      <c r="B164" s="221" t="s">
        <v>65</v>
      </c>
      <c r="C164" s="309" t="s">
        <v>512</v>
      </c>
      <c r="D164" s="16" t="s">
        <v>293</v>
      </c>
      <c r="E164" s="14" t="s">
        <v>218</v>
      </c>
      <c r="F164" s="11"/>
      <c r="G164" s="15">
        <v>2023</v>
      </c>
      <c r="H164" s="15">
        <v>2024</v>
      </c>
      <c r="I164" s="18">
        <v>549000</v>
      </c>
      <c r="J164" s="18">
        <v>450000</v>
      </c>
      <c r="K164" s="9">
        <v>549000</v>
      </c>
    </row>
    <row r="165" spans="2:12" x14ac:dyDescent="0.25">
      <c r="B165" s="221" t="s">
        <v>65</v>
      </c>
      <c r="C165" s="309" t="s">
        <v>516</v>
      </c>
      <c r="D165" s="11" t="s">
        <v>1007</v>
      </c>
      <c r="E165" s="11" t="s">
        <v>218</v>
      </c>
      <c r="F165" s="11"/>
      <c r="G165" s="11">
        <v>2022</v>
      </c>
      <c r="H165" s="11">
        <v>2024</v>
      </c>
      <c r="I165" s="100">
        <v>366000</v>
      </c>
      <c r="J165" s="100">
        <v>300000</v>
      </c>
      <c r="K165" s="6">
        <v>366000</v>
      </c>
    </row>
    <row r="166" spans="2:12" ht="14.45" customHeight="1" x14ac:dyDescent="0.25">
      <c r="B166" s="297"/>
      <c r="C166" s="311" t="s">
        <v>294</v>
      </c>
      <c r="D166" s="312"/>
      <c r="E166" s="312"/>
      <c r="F166" s="312"/>
      <c r="G166" s="312"/>
      <c r="H166" s="312"/>
      <c r="I166" s="103">
        <f>SUM(I167:I168)</f>
        <v>3500000</v>
      </c>
      <c r="J166" s="103">
        <f>SUM(J167:J168)</f>
        <v>2868852.12</v>
      </c>
      <c r="K166" s="103">
        <f>SUM(K167:K168)</f>
        <v>2438624.31</v>
      </c>
    </row>
    <row r="167" spans="2:12" x14ac:dyDescent="0.25">
      <c r="B167" s="221" t="s">
        <v>65</v>
      </c>
      <c r="C167" s="309" t="s">
        <v>518</v>
      </c>
      <c r="D167" s="14" t="s">
        <v>296</v>
      </c>
      <c r="E167" s="14" t="s">
        <v>159</v>
      </c>
      <c r="F167" s="11"/>
      <c r="G167" s="8">
        <v>2022</v>
      </c>
      <c r="H167" s="8">
        <v>2027</v>
      </c>
      <c r="I167" s="9">
        <v>1000000</v>
      </c>
      <c r="J167" s="9">
        <v>819672.12</v>
      </c>
      <c r="K167" s="9">
        <v>696821.31</v>
      </c>
    </row>
    <row r="168" spans="2:12" ht="30" x14ac:dyDescent="0.25">
      <c r="B168" s="301" t="s">
        <v>139</v>
      </c>
      <c r="C168" s="309" t="s">
        <v>520</v>
      </c>
      <c r="D168" s="34" t="s">
        <v>300</v>
      </c>
      <c r="E168" s="34" t="s">
        <v>301</v>
      </c>
      <c r="F168" s="34"/>
      <c r="G168" s="8">
        <v>2023</v>
      </c>
      <c r="H168" s="8">
        <v>2027</v>
      </c>
      <c r="I168" s="9">
        <v>2500000</v>
      </c>
      <c r="J168" s="9">
        <v>2049180</v>
      </c>
      <c r="K168" s="9">
        <v>1741803</v>
      </c>
      <c r="L168" s="39"/>
    </row>
    <row r="169" spans="2:12" x14ac:dyDescent="0.25">
      <c r="B169" s="297"/>
      <c r="C169" s="309"/>
      <c r="D169" s="11"/>
      <c r="E169" s="11"/>
      <c r="F169" s="11"/>
      <c r="G169" s="11"/>
      <c r="H169" s="11"/>
      <c r="I169" s="11"/>
      <c r="J169" s="11"/>
      <c r="K169" s="2"/>
    </row>
    <row r="170" spans="2:12" ht="14.45" customHeight="1" x14ac:dyDescent="0.25">
      <c r="B170" s="297"/>
      <c r="C170" s="311" t="s">
        <v>302</v>
      </c>
      <c r="D170" s="312"/>
      <c r="E170" s="312"/>
      <c r="F170" s="312"/>
      <c r="G170" s="312"/>
      <c r="H170" s="312"/>
      <c r="I170" s="103">
        <v>0</v>
      </c>
      <c r="J170" s="103">
        <v>0</v>
      </c>
      <c r="K170" s="103">
        <v>0</v>
      </c>
    </row>
    <row r="171" spans="2:12" x14ac:dyDescent="0.25">
      <c r="B171" s="297"/>
      <c r="C171" s="309"/>
      <c r="D171" s="11"/>
      <c r="E171" s="11"/>
      <c r="F171" s="11"/>
      <c r="G171" s="11"/>
      <c r="H171" s="11"/>
      <c r="I171" s="11"/>
      <c r="J171" s="11"/>
      <c r="K171" s="2"/>
    </row>
    <row r="172" spans="2:12" ht="14.45" customHeight="1" x14ac:dyDescent="0.25">
      <c r="B172" s="297"/>
      <c r="C172" s="311" t="s">
        <v>303</v>
      </c>
      <c r="D172" s="312"/>
      <c r="E172" s="312"/>
      <c r="F172" s="312"/>
      <c r="G172" s="312"/>
      <c r="H172" s="312"/>
      <c r="I172" s="103">
        <f>SUM(I173:I179)</f>
        <v>10204590</v>
      </c>
      <c r="J172" s="103">
        <f t="shared" ref="J172:K172" si="11">SUM(J173:J179)</f>
        <v>8386057.3667213116</v>
      </c>
      <c r="K172" s="103">
        <f t="shared" si="11"/>
        <v>7026148.7672131145</v>
      </c>
    </row>
    <row r="173" spans="2:12" ht="99.6" customHeight="1" x14ac:dyDescent="0.25">
      <c r="B173" s="298" t="s">
        <v>15</v>
      </c>
      <c r="C173" s="309" t="s">
        <v>523</v>
      </c>
      <c r="D173" s="34" t="s">
        <v>305</v>
      </c>
      <c r="E173" s="7" t="s">
        <v>306</v>
      </c>
      <c r="F173" s="127" t="s">
        <v>307</v>
      </c>
      <c r="G173" s="8">
        <v>2021</v>
      </c>
      <c r="H173" s="8">
        <v>2027</v>
      </c>
      <c r="I173" s="9">
        <v>854000</v>
      </c>
      <c r="J173" s="9">
        <v>700000</v>
      </c>
      <c r="K173" s="9">
        <v>595000</v>
      </c>
    </row>
    <row r="174" spans="2:12" ht="60" customHeight="1" x14ac:dyDescent="0.25">
      <c r="B174" s="298" t="s">
        <v>15</v>
      </c>
      <c r="C174" s="309" t="s">
        <v>526</v>
      </c>
      <c r="D174" s="34" t="s">
        <v>309</v>
      </c>
      <c r="E174" s="131" t="s">
        <v>310</v>
      </c>
      <c r="F174" s="34" t="s">
        <v>311</v>
      </c>
      <c r="G174" s="8">
        <v>2021</v>
      </c>
      <c r="H174" s="8">
        <v>2027</v>
      </c>
      <c r="I174" s="9">
        <v>120000</v>
      </c>
      <c r="J174" s="9">
        <v>120000</v>
      </c>
      <c r="K174" s="9">
        <v>0</v>
      </c>
    </row>
    <row r="175" spans="2:12" ht="83.45" customHeight="1" x14ac:dyDescent="0.25">
      <c r="B175" s="298" t="s">
        <v>15</v>
      </c>
      <c r="C175" s="309" t="s">
        <v>1072</v>
      </c>
      <c r="D175" s="124" t="s">
        <v>313</v>
      </c>
      <c r="E175" s="151" t="s">
        <v>18</v>
      </c>
      <c r="F175" s="245" t="s">
        <v>314</v>
      </c>
      <c r="G175" s="172">
        <v>2023</v>
      </c>
      <c r="H175" s="172">
        <v>2027</v>
      </c>
      <c r="I175" s="173">
        <f>J175*1.22</f>
        <v>4392000</v>
      </c>
      <c r="J175" s="173">
        <f>3000000*1.2</f>
        <v>3600000</v>
      </c>
      <c r="K175" s="173">
        <f>J175*0.85</f>
        <v>3060000</v>
      </c>
    </row>
    <row r="176" spans="2:12" ht="90" x14ac:dyDescent="0.25">
      <c r="B176" s="221" t="s">
        <v>65</v>
      </c>
      <c r="C176" s="309" t="s">
        <v>535</v>
      </c>
      <c r="D176" s="16" t="s">
        <v>316</v>
      </c>
      <c r="E176" s="14" t="s">
        <v>126</v>
      </c>
      <c r="F176" s="16" t="s">
        <v>317</v>
      </c>
      <c r="G176" s="12">
        <v>2020</v>
      </c>
      <c r="H176" s="12">
        <v>2023</v>
      </c>
      <c r="I176" s="13">
        <v>2500000</v>
      </c>
      <c r="J176" s="13">
        <v>2049180.33</v>
      </c>
      <c r="K176" s="27">
        <v>1741803.28</v>
      </c>
    </row>
    <row r="177" spans="2:11" ht="105" x14ac:dyDescent="0.25">
      <c r="B177" s="221" t="s">
        <v>65</v>
      </c>
      <c r="C177" s="309" t="s">
        <v>538</v>
      </c>
      <c r="D177" s="16" t="s">
        <v>1051</v>
      </c>
      <c r="E177" s="14" t="s">
        <v>126</v>
      </c>
      <c r="F177" s="16" t="s">
        <v>1052</v>
      </c>
      <c r="G177" s="12">
        <v>2022</v>
      </c>
      <c r="H177" s="12">
        <v>2027</v>
      </c>
      <c r="I177" s="13">
        <v>1500000</v>
      </c>
      <c r="J177" s="13">
        <v>1229508.1967213114</v>
      </c>
      <c r="K177" s="27">
        <v>1045081.9672131147</v>
      </c>
    </row>
    <row r="178" spans="2:11" ht="24" customHeight="1" x14ac:dyDescent="0.25">
      <c r="B178" s="221" t="s">
        <v>65</v>
      </c>
      <c r="C178" s="309" t="s">
        <v>541</v>
      </c>
      <c r="D178" s="216" t="s">
        <v>319</v>
      </c>
      <c r="E178" s="216" t="s">
        <v>159</v>
      </c>
      <c r="F178" s="217" t="s">
        <v>320</v>
      </c>
      <c r="G178" s="216">
        <v>2022</v>
      </c>
      <c r="H178" s="216">
        <v>2027</v>
      </c>
      <c r="I178" s="218">
        <v>350000</v>
      </c>
      <c r="J178" s="218">
        <v>286885.24</v>
      </c>
      <c r="K178" s="219">
        <v>243852.46</v>
      </c>
    </row>
    <row r="179" spans="2:11" ht="43.5" customHeight="1" x14ac:dyDescent="0.25">
      <c r="B179" s="246" t="s">
        <v>65</v>
      </c>
      <c r="C179" s="310" t="s">
        <v>543</v>
      </c>
      <c r="D179" s="247" t="s">
        <v>1154</v>
      </c>
      <c r="E179" s="247" t="s">
        <v>1155</v>
      </c>
      <c r="F179" s="247" t="s">
        <v>1156</v>
      </c>
      <c r="G179" s="248">
        <v>2023</v>
      </c>
      <c r="H179" s="248">
        <v>2028</v>
      </c>
      <c r="I179" s="196">
        <v>488590</v>
      </c>
      <c r="J179" s="196">
        <v>400483.6</v>
      </c>
      <c r="K179" s="249">
        <v>340411.06</v>
      </c>
    </row>
    <row r="180" spans="2:11" ht="24" customHeight="1" x14ac:dyDescent="0.25">
      <c r="B180" s="221"/>
      <c r="C180" s="309"/>
      <c r="D180" s="12"/>
      <c r="E180" s="12"/>
      <c r="F180" s="24"/>
      <c r="G180" s="12"/>
      <c r="H180" s="12"/>
      <c r="I180" s="13"/>
      <c r="J180" s="13"/>
      <c r="K180" s="27"/>
    </row>
    <row r="181" spans="2:11" ht="30" x14ac:dyDescent="0.25">
      <c r="I181" s="220" t="s">
        <v>12</v>
      </c>
      <c r="J181" s="220" t="s">
        <v>13</v>
      </c>
      <c r="K181" s="220" t="s">
        <v>9</v>
      </c>
    </row>
    <row r="182" spans="2:11" ht="25.9" customHeight="1" x14ac:dyDescent="0.25">
      <c r="C182" s="314" t="s">
        <v>2</v>
      </c>
      <c r="D182" s="314"/>
      <c r="E182" s="314"/>
      <c r="F182" s="314"/>
      <c r="G182" s="314"/>
      <c r="H182" s="314"/>
      <c r="I182" s="149">
        <f>SUM(I10,I13,I17,I19)</f>
        <v>263975644.99879998</v>
      </c>
      <c r="J182" s="149">
        <f>SUM(J10,J13,J17,J19)</f>
        <v>102775707.37245901</v>
      </c>
      <c r="K182" s="149">
        <f>SUM(K10,K13,K17,K19)</f>
        <v>239140298.71359017</v>
      </c>
    </row>
    <row r="183" spans="2:11" ht="19.149999999999999" customHeight="1" x14ac:dyDescent="0.25">
      <c r="C183" s="315" t="s">
        <v>69</v>
      </c>
      <c r="D183" s="315"/>
      <c r="E183" s="315"/>
      <c r="F183" s="315"/>
      <c r="G183" s="315"/>
      <c r="H183" s="315"/>
      <c r="I183" s="106">
        <f>SUM(I41,I53,I76,I78,I80)</f>
        <v>78615600.640000001</v>
      </c>
      <c r="J183" s="106">
        <f>SUM(J41,J53,J76,J78,J80)</f>
        <v>64667432.945573762</v>
      </c>
      <c r="K183" s="106">
        <f>SUM(K41,K53,K76,K78,K80)</f>
        <v>54608131.95573771</v>
      </c>
    </row>
    <row r="184" spans="2:11" ht="33.6" customHeight="1" x14ac:dyDescent="0.25">
      <c r="C184" s="314" t="s">
        <v>155</v>
      </c>
      <c r="D184" s="314"/>
      <c r="E184" s="314"/>
      <c r="F184" s="314"/>
      <c r="G184" s="314"/>
      <c r="H184" s="314"/>
      <c r="I184" s="106">
        <f>SUM(I87,I101,I115,I144)</f>
        <v>146909063.78999999</v>
      </c>
      <c r="J184" s="106">
        <f>SUM(J87,J101,J115,J144)</f>
        <v>111552303.96295083</v>
      </c>
      <c r="K184" s="106">
        <f>SUM(K87,K101,K115,K144)</f>
        <v>77705423.169508189</v>
      </c>
    </row>
    <row r="185" spans="2:11" ht="19.149999999999999" customHeight="1" x14ac:dyDescent="0.25">
      <c r="C185" s="315" t="s">
        <v>280</v>
      </c>
      <c r="D185" s="315"/>
      <c r="E185" s="315"/>
      <c r="F185" s="315"/>
      <c r="G185" s="315"/>
      <c r="H185" s="315"/>
      <c r="I185" s="106">
        <f>SUM(I153,I155)</f>
        <v>5570000</v>
      </c>
      <c r="J185" s="106">
        <f>SUM(J153,J155)</f>
        <v>3688524</v>
      </c>
      <c r="K185" s="106">
        <f>SUM(K153,K155)</f>
        <v>3940000</v>
      </c>
    </row>
    <row r="186" spans="2:11" ht="19.149999999999999" customHeight="1" x14ac:dyDescent="0.25">
      <c r="C186" s="315" t="s">
        <v>290</v>
      </c>
      <c r="D186" s="315"/>
      <c r="E186" s="315"/>
      <c r="F186" s="315"/>
      <c r="G186" s="315"/>
      <c r="H186" s="315"/>
      <c r="I186" s="106">
        <f>SUM(I163,I166,I170,I172)</f>
        <v>14619590</v>
      </c>
      <c r="J186" s="106">
        <f>SUM(J163,J166,J170,J172)</f>
        <v>12004909.486721311</v>
      </c>
      <c r="K186" s="106">
        <f>SUM(K163,K166,K170,K172)</f>
        <v>10379773.077213114</v>
      </c>
    </row>
    <row r="188" spans="2:11" ht="31.15" customHeight="1" x14ac:dyDescent="0.25">
      <c r="C188" s="313" t="s">
        <v>1</v>
      </c>
      <c r="D188" s="313"/>
      <c r="E188" s="313"/>
      <c r="F188" s="313"/>
      <c r="G188" s="313"/>
      <c r="H188" s="313"/>
      <c r="I188" s="107">
        <f>SUM(I182,I183,I184,I185,I186)</f>
        <v>509689899.42879999</v>
      </c>
      <c r="J188" s="107">
        <f>SUM(J182,J183,J184,J185,J186)</f>
        <v>294688877.7677049</v>
      </c>
      <c r="K188" s="107">
        <f>SUM(K182,K183,K184,K185,K186)</f>
        <v>385773626.91604918</v>
      </c>
    </row>
  </sheetData>
  <mergeCells count="67">
    <mergeCell ref="C4:J4"/>
    <mergeCell ref="C6:J6"/>
    <mergeCell ref="C37:J37"/>
    <mergeCell ref="C39:C40"/>
    <mergeCell ref="D39:D40"/>
    <mergeCell ref="E39:E40"/>
    <mergeCell ref="F39:F40"/>
    <mergeCell ref="G39:H39"/>
    <mergeCell ref="I39:J39"/>
    <mergeCell ref="G8:H8"/>
    <mergeCell ref="C8:C9"/>
    <mergeCell ref="D8:D9"/>
    <mergeCell ref="C53:H53"/>
    <mergeCell ref="K8:K9"/>
    <mergeCell ref="K39:K40"/>
    <mergeCell ref="K85:K86"/>
    <mergeCell ref="K161:K162"/>
    <mergeCell ref="F161:F162"/>
    <mergeCell ref="G161:H161"/>
    <mergeCell ref="E8:E9"/>
    <mergeCell ref="F8:F9"/>
    <mergeCell ref="I161:J161"/>
    <mergeCell ref="G85:H85"/>
    <mergeCell ref="I85:J85"/>
    <mergeCell ref="C144:H144"/>
    <mergeCell ref="C153:H153"/>
    <mergeCell ref="C155:H155"/>
    <mergeCell ref="C87:H87"/>
    <mergeCell ref="C2:E2"/>
    <mergeCell ref="C83:J83"/>
    <mergeCell ref="C159:J159"/>
    <mergeCell ref="I8:J8"/>
    <mergeCell ref="C10:H10"/>
    <mergeCell ref="C13:H13"/>
    <mergeCell ref="C17:H17"/>
    <mergeCell ref="C76:H76"/>
    <mergeCell ref="C78:H78"/>
    <mergeCell ref="C80:H80"/>
    <mergeCell ref="C19:H19"/>
    <mergeCell ref="C41:H41"/>
    <mergeCell ref="C85:C86"/>
    <mergeCell ref="D85:D86"/>
    <mergeCell ref="E85:E86"/>
    <mergeCell ref="F85:F86"/>
    <mergeCell ref="C101:H101"/>
    <mergeCell ref="C115:H115"/>
    <mergeCell ref="C161:C162"/>
    <mergeCell ref="D161:D162"/>
    <mergeCell ref="E161:E162"/>
    <mergeCell ref="K151:K152"/>
    <mergeCell ref="C149:J149"/>
    <mergeCell ref="C151:C152"/>
    <mergeCell ref="D151:D152"/>
    <mergeCell ref="E151:E152"/>
    <mergeCell ref="F151:F152"/>
    <mergeCell ref="G151:H151"/>
    <mergeCell ref="I151:J151"/>
    <mergeCell ref="C172:H172"/>
    <mergeCell ref="C163:H163"/>
    <mergeCell ref="C166:H166"/>
    <mergeCell ref="C170:H170"/>
    <mergeCell ref="C188:H188"/>
    <mergeCell ref="C182:H182"/>
    <mergeCell ref="C183:H183"/>
    <mergeCell ref="C184:H184"/>
    <mergeCell ref="C185:H185"/>
    <mergeCell ref="C186:H186"/>
  </mergeCells>
  <phoneticPr fontId="28" type="noConversion"/>
  <pageMargins left="0.7" right="0.7" top="0.75" bottom="0.75" header="0.3" footer="0.3"/>
  <pageSetup paperSize="8" orientation="landscape" r:id="rId1"/>
  <rowBreaks count="2" manualBreakCount="2">
    <brk id="81" max="16383" man="1"/>
    <brk id="1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728E8-55DC-4875-8B27-014C752F7AEF}">
  <dimension ref="A2:AO283"/>
  <sheetViews>
    <sheetView zoomScale="70" zoomScaleNormal="70" zoomScalePageLayoutView="70" workbookViewId="0">
      <selection activeCell="C13" sqref="C13:H13"/>
    </sheetView>
  </sheetViews>
  <sheetFormatPr defaultRowHeight="15" x14ac:dyDescent="0.25"/>
  <cols>
    <col min="1" max="1" width="4.28515625" customWidth="1"/>
    <col min="2" max="2" width="17.42578125" style="114" customWidth="1"/>
    <col min="3" max="3" width="5.7109375" customWidth="1"/>
    <col min="4" max="4" width="43.85546875" customWidth="1"/>
    <col min="5" max="5" width="21.7109375" customWidth="1"/>
    <col min="6" max="6" width="20.28515625" customWidth="1"/>
    <col min="7" max="8" width="11.7109375" customWidth="1"/>
    <col min="9" max="9" width="16.7109375" customWidth="1"/>
    <col min="10" max="10" width="18.7109375" customWidth="1"/>
    <col min="11" max="11" width="16.28515625" customWidth="1"/>
  </cols>
  <sheetData>
    <row r="2" spans="1:11" ht="18.75" x14ac:dyDescent="0.3">
      <c r="C2" s="323" t="s">
        <v>0</v>
      </c>
      <c r="D2" s="323"/>
      <c r="E2" s="323"/>
    </row>
    <row r="3" spans="1:11" ht="18.75" x14ac:dyDescent="0.3">
      <c r="C3" s="1"/>
    </row>
    <row r="4" spans="1:11" ht="15.75" x14ac:dyDescent="0.25">
      <c r="A4" s="304"/>
      <c r="B4" s="305"/>
      <c r="C4" s="326" t="s">
        <v>321</v>
      </c>
      <c r="D4" s="326"/>
      <c r="E4" s="326"/>
      <c r="F4" s="326"/>
      <c r="G4" s="326"/>
      <c r="H4" s="326"/>
      <c r="I4" s="326"/>
      <c r="J4" s="326"/>
      <c r="K4" s="20"/>
    </row>
    <row r="5" spans="1:11" ht="15.75" x14ac:dyDescent="0.25">
      <c r="A5" s="304"/>
      <c r="B5" s="305"/>
      <c r="C5" s="5"/>
      <c r="D5" s="5"/>
      <c r="E5" s="5"/>
      <c r="F5" s="5"/>
      <c r="G5" s="5"/>
      <c r="H5" s="5"/>
      <c r="I5" s="5"/>
      <c r="J5" s="5"/>
    </row>
    <row r="6" spans="1:11" ht="15.75" x14ac:dyDescent="0.25">
      <c r="A6" s="304"/>
      <c r="B6" s="305"/>
      <c r="C6" s="317" t="s">
        <v>322</v>
      </c>
      <c r="D6" s="317"/>
      <c r="E6" s="317"/>
      <c r="F6" s="317"/>
      <c r="G6" s="317"/>
      <c r="H6" s="317"/>
      <c r="I6" s="317"/>
      <c r="J6" s="317"/>
      <c r="K6" s="19"/>
    </row>
    <row r="7" spans="1:11" x14ac:dyDescent="0.25">
      <c r="A7" s="304"/>
      <c r="B7" s="305"/>
    </row>
    <row r="8" spans="1:11" x14ac:dyDescent="0.25">
      <c r="A8" s="2"/>
      <c r="B8" s="2"/>
      <c r="C8" s="318" t="s">
        <v>3</v>
      </c>
      <c r="D8" s="319" t="s">
        <v>4</v>
      </c>
      <c r="E8" s="319" t="s">
        <v>5</v>
      </c>
      <c r="F8" s="319" t="s">
        <v>6</v>
      </c>
      <c r="G8" s="321" t="s">
        <v>7</v>
      </c>
      <c r="H8" s="321"/>
      <c r="I8" s="321" t="s">
        <v>8</v>
      </c>
      <c r="J8" s="321"/>
      <c r="K8" s="316" t="s">
        <v>9</v>
      </c>
    </row>
    <row r="9" spans="1:11" ht="30" x14ac:dyDescent="0.25">
      <c r="A9" s="2"/>
      <c r="B9" s="297"/>
      <c r="C9" s="318"/>
      <c r="D9" s="319"/>
      <c r="E9" s="319"/>
      <c r="F9" s="319"/>
      <c r="G9" s="3" t="s">
        <v>10</v>
      </c>
      <c r="H9" s="3" t="s">
        <v>11</v>
      </c>
      <c r="I9" s="4" t="s">
        <v>12</v>
      </c>
      <c r="J9" s="4" t="s">
        <v>13</v>
      </c>
      <c r="K9" s="316"/>
    </row>
    <row r="10" spans="1:11" ht="17.25" customHeight="1" x14ac:dyDescent="0.25">
      <c r="A10" s="2"/>
      <c r="B10" s="297"/>
      <c r="C10" s="322" t="s">
        <v>323</v>
      </c>
      <c r="D10" s="322"/>
      <c r="E10" s="322"/>
      <c r="F10" s="322"/>
      <c r="G10" s="322"/>
      <c r="H10" s="311"/>
      <c r="I10" s="103">
        <f>SUM(I11:I12)</f>
        <v>0</v>
      </c>
      <c r="J10" s="103">
        <f>SUM(J11:J12)</f>
        <v>0</v>
      </c>
      <c r="K10" s="103">
        <f>SUM(K11:K12)</f>
        <v>0</v>
      </c>
    </row>
    <row r="11" spans="1:11" ht="17.25" customHeight="1" x14ac:dyDescent="0.25">
      <c r="A11" s="2"/>
      <c r="B11" s="297"/>
      <c r="C11" s="28"/>
      <c r="D11" s="2"/>
      <c r="E11" s="2"/>
      <c r="F11" s="2"/>
      <c r="G11" s="2"/>
      <c r="H11" s="2"/>
      <c r="I11" s="6"/>
      <c r="J11" s="6"/>
      <c r="K11" s="6"/>
    </row>
    <row r="12" spans="1:11" ht="17.25" customHeight="1" x14ac:dyDescent="0.25">
      <c r="A12" s="2"/>
      <c r="B12" s="297"/>
      <c r="I12" s="156"/>
      <c r="J12" s="156"/>
      <c r="K12" s="156"/>
    </row>
    <row r="13" spans="1:11" ht="16.899999999999999" customHeight="1" x14ac:dyDescent="0.25">
      <c r="A13" s="2"/>
      <c r="B13" s="297"/>
      <c r="C13" s="311" t="s">
        <v>324</v>
      </c>
      <c r="D13" s="312"/>
      <c r="E13" s="312"/>
      <c r="F13" s="312"/>
      <c r="G13" s="312"/>
      <c r="H13" s="312"/>
      <c r="I13" s="103">
        <f>SUM(I14:I58)</f>
        <v>167408783.24000001</v>
      </c>
      <c r="J13" s="103">
        <f>SUM(J14:J58)</f>
        <v>146560442.38016394</v>
      </c>
      <c r="K13" s="103">
        <f>SUM(K14:K58)</f>
        <v>90978712.88557376</v>
      </c>
    </row>
    <row r="14" spans="1:11" ht="30.6" customHeight="1" x14ac:dyDescent="0.25">
      <c r="A14" s="2"/>
      <c r="B14" s="298" t="s">
        <v>15</v>
      </c>
      <c r="C14" s="292" t="s">
        <v>16</v>
      </c>
      <c r="D14" s="95" t="s">
        <v>325</v>
      </c>
      <c r="E14" s="2" t="s">
        <v>213</v>
      </c>
      <c r="F14" s="121"/>
      <c r="G14" s="8">
        <v>2021</v>
      </c>
      <c r="H14" s="8">
        <v>2022</v>
      </c>
      <c r="I14" s="9">
        <v>5651441</v>
      </c>
      <c r="J14" s="9">
        <v>4632329</v>
      </c>
      <c r="K14" s="9">
        <v>2053475.83</v>
      </c>
    </row>
    <row r="15" spans="1:11" ht="30.6" customHeight="1" x14ac:dyDescent="0.25">
      <c r="A15" s="2"/>
      <c r="B15" s="298" t="s">
        <v>15</v>
      </c>
      <c r="C15" s="292" t="s">
        <v>21</v>
      </c>
      <c r="D15" s="95" t="s">
        <v>326</v>
      </c>
      <c r="E15" s="2" t="s">
        <v>111</v>
      </c>
      <c r="F15" s="121"/>
      <c r="G15" s="8">
        <v>2022</v>
      </c>
      <c r="H15" s="8">
        <v>2023</v>
      </c>
      <c r="I15" s="9">
        <v>150000</v>
      </c>
      <c r="J15" s="9">
        <v>134500</v>
      </c>
      <c r="K15" s="9">
        <v>114000</v>
      </c>
    </row>
    <row r="16" spans="1:11" ht="34.15" customHeight="1" x14ac:dyDescent="0.25">
      <c r="A16" s="2"/>
      <c r="B16" s="298" t="s">
        <v>15</v>
      </c>
      <c r="C16" s="292" t="s">
        <v>27</v>
      </c>
      <c r="D16" s="95" t="s">
        <v>327</v>
      </c>
      <c r="E16" s="2" t="s">
        <v>111</v>
      </c>
      <c r="F16" s="123" t="s">
        <v>328</v>
      </c>
      <c r="G16" s="8">
        <v>2022</v>
      </c>
      <c r="H16" s="8">
        <v>2022</v>
      </c>
      <c r="I16" s="9">
        <v>200000</v>
      </c>
      <c r="J16" s="9">
        <v>172200</v>
      </c>
      <c r="K16" s="9">
        <v>54300</v>
      </c>
    </row>
    <row r="17" spans="1:11" ht="32.450000000000003" customHeight="1" x14ac:dyDescent="0.25">
      <c r="A17" s="2"/>
      <c r="B17" s="298" t="s">
        <v>15</v>
      </c>
      <c r="C17" s="292" t="s">
        <v>31</v>
      </c>
      <c r="D17" s="95" t="s">
        <v>329</v>
      </c>
      <c r="E17" s="2" t="s">
        <v>111</v>
      </c>
      <c r="F17" s="123" t="s">
        <v>328</v>
      </c>
      <c r="G17" s="8">
        <v>2022</v>
      </c>
      <c r="H17" s="8">
        <v>2023</v>
      </c>
      <c r="I17" s="9">
        <v>300000</v>
      </c>
      <c r="J17" s="9">
        <v>269000</v>
      </c>
      <c r="K17" s="9">
        <v>225000</v>
      </c>
    </row>
    <row r="18" spans="1:11" ht="18" customHeight="1" x14ac:dyDescent="0.25">
      <c r="A18" s="2"/>
      <c r="B18" s="298" t="s">
        <v>15</v>
      </c>
      <c r="C18" s="292" t="s">
        <v>34</v>
      </c>
      <c r="D18" s="120" t="s">
        <v>330</v>
      </c>
      <c r="E18" s="130" t="s">
        <v>111</v>
      </c>
      <c r="F18" s="121"/>
      <c r="G18" s="133">
        <v>2022</v>
      </c>
      <c r="H18" s="133">
        <v>2022</v>
      </c>
      <c r="I18" s="134">
        <v>80000</v>
      </c>
      <c r="J18" s="134">
        <v>72150</v>
      </c>
      <c r="K18" s="134">
        <v>61000</v>
      </c>
    </row>
    <row r="19" spans="1:11" ht="18" customHeight="1" x14ac:dyDescent="0.25">
      <c r="A19" s="2"/>
      <c r="B19" s="298" t="s">
        <v>15</v>
      </c>
      <c r="C19" s="292" t="s">
        <v>38</v>
      </c>
      <c r="D19" s="130" t="s">
        <v>331</v>
      </c>
      <c r="E19" s="130" t="s">
        <v>332</v>
      </c>
      <c r="F19" s="121"/>
      <c r="G19" s="133">
        <v>2021</v>
      </c>
      <c r="H19" s="133">
        <v>2026</v>
      </c>
      <c r="I19" s="134">
        <v>1220000</v>
      </c>
      <c r="J19" s="134">
        <v>1000000</v>
      </c>
      <c r="K19" s="134">
        <v>850000</v>
      </c>
    </row>
    <row r="20" spans="1:11" ht="14.45" customHeight="1" x14ac:dyDescent="0.25">
      <c r="A20" s="2"/>
      <c r="B20" s="298" t="s">
        <v>15</v>
      </c>
      <c r="C20" s="292" t="s">
        <v>40</v>
      </c>
      <c r="D20" s="120" t="s">
        <v>333</v>
      </c>
      <c r="E20" s="2" t="s">
        <v>187</v>
      </c>
      <c r="F20" s="121"/>
      <c r="G20" s="8">
        <v>2024</v>
      </c>
      <c r="H20" s="8">
        <v>2027</v>
      </c>
      <c r="I20" s="9">
        <v>705160</v>
      </c>
      <c r="J20" s="9">
        <v>578000</v>
      </c>
      <c r="K20" s="9">
        <v>433500</v>
      </c>
    </row>
    <row r="21" spans="1:11" ht="16.899999999999999" customHeight="1" x14ac:dyDescent="0.25">
      <c r="A21" s="2"/>
      <c r="B21" s="298" t="s">
        <v>15</v>
      </c>
      <c r="C21" s="292" t="s">
        <v>43</v>
      </c>
      <c r="D21" s="120" t="s">
        <v>334</v>
      </c>
      <c r="E21" s="2" t="s">
        <v>29</v>
      </c>
      <c r="F21" s="121" t="s">
        <v>335</v>
      </c>
      <c r="G21" s="8">
        <v>2022</v>
      </c>
      <c r="H21" s="8">
        <v>2027</v>
      </c>
      <c r="I21" s="9"/>
      <c r="J21" s="9"/>
      <c r="K21" s="9"/>
    </row>
    <row r="22" spans="1:11" ht="35.450000000000003" customHeight="1" x14ac:dyDescent="0.25">
      <c r="A22" s="2"/>
      <c r="B22" s="298" t="s">
        <v>15</v>
      </c>
      <c r="C22" s="292" t="s">
        <v>45</v>
      </c>
      <c r="D22" s="30" t="s">
        <v>325</v>
      </c>
      <c r="E22" s="2" t="s">
        <v>213</v>
      </c>
      <c r="F22" s="121"/>
      <c r="G22" s="8">
        <v>2021</v>
      </c>
      <c r="H22" s="8">
        <v>2022</v>
      </c>
      <c r="I22" s="9">
        <v>5627756</v>
      </c>
      <c r="J22" s="9">
        <v>4612915</v>
      </c>
      <c r="K22" s="9">
        <v>2013361.4</v>
      </c>
    </row>
    <row r="23" spans="1:11" ht="35.450000000000003" customHeight="1" x14ac:dyDescent="0.25">
      <c r="A23" s="2"/>
      <c r="B23" s="298" t="s">
        <v>15</v>
      </c>
      <c r="C23" s="292" t="s">
        <v>49</v>
      </c>
      <c r="D23" s="120" t="s">
        <v>336</v>
      </c>
      <c r="E23" s="247" t="s">
        <v>18</v>
      </c>
      <c r="F23" s="267" t="s">
        <v>337</v>
      </c>
      <c r="G23" s="172">
        <v>2022</v>
      </c>
      <c r="H23" s="172">
        <v>2024</v>
      </c>
      <c r="I23" s="173">
        <f>J23*1.22</f>
        <v>2928000</v>
      </c>
      <c r="J23" s="173">
        <f>2000000*1.2</f>
        <v>2400000</v>
      </c>
      <c r="K23" s="173">
        <f>J23*0.85</f>
        <v>2040000</v>
      </c>
    </row>
    <row r="24" spans="1:11" ht="41.45" customHeight="1" x14ac:dyDescent="0.25">
      <c r="A24" s="2"/>
      <c r="B24" s="298" t="s">
        <v>15</v>
      </c>
      <c r="C24" s="292" t="s">
        <v>52</v>
      </c>
      <c r="D24" s="120" t="s">
        <v>338</v>
      </c>
      <c r="E24" s="16" t="s">
        <v>59</v>
      </c>
      <c r="F24" s="121"/>
      <c r="G24" s="8">
        <v>2022</v>
      </c>
      <c r="H24" s="8">
        <v>2025</v>
      </c>
      <c r="I24" s="9">
        <v>849000</v>
      </c>
      <c r="J24" s="9">
        <v>695902</v>
      </c>
      <c r="K24" s="9">
        <v>591516</v>
      </c>
    </row>
    <row r="25" spans="1:11" ht="30.6" customHeight="1" x14ac:dyDescent="0.25">
      <c r="A25" s="2"/>
      <c r="B25" s="298" t="s">
        <v>15</v>
      </c>
      <c r="C25" s="292" t="s">
        <v>54</v>
      </c>
      <c r="D25" s="120" t="s">
        <v>339</v>
      </c>
      <c r="E25" s="16" t="s">
        <v>59</v>
      </c>
      <c r="F25" s="121"/>
      <c r="G25" s="8">
        <v>2023</v>
      </c>
      <c r="H25" s="8">
        <v>2024</v>
      </c>
      <c r="I25" s="9">
        <v>629000</v>
      </c>
      <c r="J25" s="9">
        <v>515574</v>
      </c>
      <c r="K25" s="9">
        <v>438238</v>
      </c>
    </row>
    <row r="26" spans="1:11" ht="30.6" customHeight="1" x14ac:dyDescent="0.25">
      <c r="A26" s="2"/>
      <c r="B26" s="298" t="s">
        <v>15</v>
      </c>
      <c r="C26" s="292" t="s">
        <v>57</v>
      </c>
      <c r="D26" s="180" t="s">
        <v>340</v>
      </c>
      <c r="E26" s="166" t="s">
        <v>29</v>
      </c>
      <c r="F26" s="182" t="s">
        <v>341</v>
      </c>
      <c r="G26" s="172">
        <v>2022</v>
      </c>
      <c r="H26" s="172">
        <v>2023</v>
      </c>
      <c r="I26" s="173">
        <v>6000000</v>
      </c>
      <c r="J26" s="173">
        <f>(I26*100)/122</f>
        <v>4918032.7868852457</v>
      </c>
      <c r="K26" s="173">
        <f>(J26*85)/100</f>
        <v>4180327.8688524584</v>
      </c>
    </row>
    <row r="27" spans="1:11" ht="30.6" customHeight="1" x14ac:dyDescent="0.25">
      <c r="A27" s="2"/>
      <c r="B27" s="298" t="s">
        <v>15</v>
      </c>
      <c r="C27" s="292" t="s">
        <v>60</v>
      </c>
      <c r="D27" s="180" t="s">
        <v>342</v>
      </c>
      <c r="E27" s="166" t="s">
        <v>343</v>
      </c>
      <c r="F27" s="182" t="s">
        <v>344</v>
      </c>
      <c r="G27" s="172">
        <v>2027</v>
      </c>
      <c r="H27" s="172">
        <v>2030</v>
      </c>
      <c r="I27" s="173">
        <v>45203000</v>
      </c>
      <c r="J27" s="173">
        <v>37051639</v>
      </c>
      <c r="K27" s="173">
        <f>(J27*85)/100</f>
        <v>31493893.149999999</v>
      </c>
    </row>
    <row r="28" spans="1:11" ht="30.6" customHeight="1" x14ac:dyDescent="0.25">
      <c r="A28" s="2"/>
      <c r="B28" s="298" t="s">
        <v>15</v>
      </c>
      <c r="C28" s="292" t="s">
        <v>62</v>
      </c>
      <c r="D28" s="180" t="s">
        <v>345</v>
      </c>
      <c r="E28" s="166" t="s">
        <v>346</v>
      </c>
      <c r="F28" s="182" t="s">
        <v>347</v>
      </c>
      <c r="G28" s="172">
        <v>2023</v>
      </c>
      <c r="H28" s="172">
        <v>2024</v>
      </c>
      <c r="I28" s="173">
        <v>2500000</v>
      </c>
      <c r="J28" s="173">
        <f t="shared" ref="J28:J36" si="0">(I28*100)/122</f>
        <v>2049180.3278688525</v>
      </c>
      <c r="K28" s="173">
        <f>(J28*85)/100</f>
        <v>1741803.2786885246</v>
      </c>
    </row>
    <row r="29" spans="1:11" ht="30.6" customHeight="1" x14ac:dyDescent="0.25">
      <c r="A29" s="2"/>
      <c r="B29" s="298" t="s">
        <v>15</v>
      </c>
      <c r="C29" s="292" t="s">
        <v>66</v>
      </c>
      <c r="D29" s="180" t="s">
        <v>348</v>
      </c>
      <c r="E29" s="166" t="s">
        <v>343</v>
      </c>
      <c r="F29" s="182" t="s">
        <v>349</v>
      </c>
      <c r="G29" s="172">
        <v>2024</v>
      </c>
      <c r="H29" s="172">
        <v>2025</v>
      </c>
      <c r="I29" s="173">
        <v>6800000</v>
      </c>
      <c r="J29" s="173">
        <f t="shared" si="0"/>
        <v>5573770.4918032791</v>
      </c>
      <c r="K29" s="173">
        <f>(J29*85)/100</f>
        <v>4737704.9180327877</v>
      </c>
    </row>
    <row r="30" spans="1:11" ht="45" customHeight="1" x14ac:dyDescent="0.25">
      <c r="A30" s="2"/>
      <c r="B30" s="298" t="s">
        <v>15</v>
      </c>
      <c r="C30" s="292" t="s">
        <v>71</v>
      </c>
      <c r="D30" s="180" t="s">
        <v>350</v>
      </c>
      <c r="E30" s="166" t="s">
        <v>346</v>
      </c>
      <c r="F30" s="182" t="s">
        <v>351</v>
      </c>
      <c r="G30" s="172">
        <v>2023</v>
      </c>
      <c r="H30" s="172">
        <v>2027</v>
      </c>
      <c r="I30" s="173">
        <v>9800000</v>
      </c>
      <c r="J30" s="173">
        <f t="shared" si="0"/>
        <v>8032786.8852459015</v>
      </c>
      <c r="K30" s="173">
        <v>2000000</v>
      </c>
    </row>
    <row r="31" spans="1:11" ht="30.6" customHeight="1" x14ac:dyDescent="0.25">
      <c r="A31" s="2"/>
      <c r="B31" s="298" t="s">
        <v>15</v>
      </c>
      <c r="C31" s="292" t="s">
        <v>74</v>
      </c>
      <c r="D31" s="180" t="s">
        <v>352</v>
      </c>
      <c r="E31" s="166" t="s">
        <v>343</v>
      </c>
      <c r="F31" s="182" t="s">
        <v>353</v>
      </c>
      <c r="G31" s="172">
        <v>2023</v>
      </c>
      <c r="H31" s="172">
        <v>2027</v>
      </c>
      <c r="I31" s="173">
        <v>160000</v>
      </c>
      <c r="J31" s="173">
        <f t="shared" si="0"/>
        <v>131147.54098360657</v>
      </c>
      <c r="K31" s="173">
        <v>36000</v>
      </c>
    </row>
    <row r="32" spans="1:11" ht="30.6" customHeight="1" x14ac:dyDescent="0.25">
      <c r="A32" s="2"/>
      <c r="B32" s="298" t="s">
        <v>15</v>
      </c>
      <c r="C32" s="292" t="s">
        <v>77</v>
      </c>
      <c r="D32" s="180" t="s">
        <v>354</v>
      </c>
      <c r="E32" s="166" t="s">
        <v>51</v>
      </c>
      <c r="F32" s="182"/>
      <c r="G32" s="172">
        <v>2023</v>
      </c>
      <c r="H32" s="172">
        <v>2027</v>
      </c>
      <c r="I32" s="173">
        <v>960000</v>
      </c>
      <c r="J32" s="173">
        <f t="shared" si="0"/>
        <v>786885.24590163934</v>
      </c>
      <c r="K32" s="173">
        <v>700000</v>
      </c>
    </row>
    <row r="33" spans="1:11" ht="30.6" customHeight="1" x14ac:dyDescent="0.25">
      <c r="A33" s="2"/>
      <c r="B33" s="298" t="s">
        <v>15</v>
      </c>
      <c r="C33" s="292" t="s">
        <v>80</v>
      </c>
      <c r="D33" s="180" t="s">
        <v>354</v>
      </c>
      <c r="E33" s="166" t="s">
        <v>343</v>
      </c>
      <c r="F33" s="182" t="s">
        <v>355</v>
      </c>
      <c r="G33" s="172">
        <v>2023</v>
      </c>
      <c r="H33" s="172">
        <v>2027</v>
      </c>
      <c r="I33" s="173">
        <v>500000</v>
      </c>
      <c r="J33" s="173">
        <f t="shared" si="0"/>
        <v>409836.06557377049</v>
      </c>
      <c r="K33" s="173">
        <v>425000</v>
      </c>
    </row>
    <row r="34" spans="1:11" ht="30.6" customHeight="1" x14ac:dyDescent="0.25">
      <c r="A34" s="2"/>
      <c r="B34" s="298" t="s">
        <v>15</v>
      </c>
      <c r="C34" s="292" t="s">
        <v>83</v>
      </c>
      <c r="D34" s="180" t="s">
        <v>356</v>
      </c>
      <c r="E34" s="166" t="s">
        <v>346</v>
      </c>
      <c r="F34" s="182" t="s">
        <v>357</v>
      </c>
      <c r="G34" s="172">
        <v>2023</v>
      </c>
      <c r="H34" s="172">
        <v>2024</v>
      </c>
      <c r="I34" s="173">
        <v>1545905</v>
      </c>
      <c r="J34" s="173">
        <f t="shared" si="0"/>
        <v>1267135.2459016393</v>
      </c>
      <c r="K34" s="173">
        <v>650000</v>
      </c>
    </row>
    <row r="35" spans="1:11" ht="30.6" customHeight="1" x14ac:dyDescent="0.25">
      <c r="A35" s="2"/>
      <c r="B35" s="299" t="s">
        <v>15</v>
      </c>
      <c r="C35" s="293" t="s">
        <v>85</v>
      </c>
      <c r="D35" s="180" t="s">
        <v>1167</v>
      </c>
      <c r="E35" s="166" t="s">
        <v>398</v>
      </c>
      <c r="F35" s="182"/>
      <c r="G35" s="172">
        <v>2023</v>
      </c>
      <c r="H35" s="172">
        <v>2025</v>
      </c>
      <c r="I35" s="173">
        <v>1220000</v>
      </c>
      <c r="J35" s="173">
        <v>1000000</v>
      </c>
      <c r="K35" s="173">
        <v>854000</v>
      </c>
    </row>
    <row r="36" spans="1:11" ht="30.6" customHeight="1" x14ac:dyDescent="0.25">
      <c r="A36" s="2"/>
      <c r="B36" s="299" t="s">
        <v>15</v>
      </c>
      <c r="C36" s="293" t="s">
        <v>87</v>
      </c>
      <c r="D36" s="180" t="s">
        <v>1162</v>
      </c>
      <c r="E36" s="166" t="s">
        <v>454</v>
      </c>
      <c r="F36" s="182"/>
      <c r="G36" s="172">
        <v>2025</v>
      </c>
      <c r="H36" s="172">
        <v>2026</v>
      </c>
      <c r="I36" s="173">
        <v>1830000</v>
      </c>
      <c r="J36" s="173">
        <f t="shared" si="0"/>
        <v>1500000</v>
      </c>
      <c r="K36" s="173">
        <v>1200000</v>
      </c>
    </row>
    <row r="37" spans="1:11" ht="16.899999999999999" customHeight="1" x14ac:dyDescent="0.25">
      <c r="A37" s="2"/>
      <c r="B37" s="221" t="s">
        <v>65</v>
      </c>
      <c r="C37" s="292" t="s">
        <v>90</v>
      </c>
      <c r="D37" s="7" t="s">
        <v>358</v>
      </c>
      <c r="E37" s="7" t="s">
        <v>359</v>
      </c>
      <c r="F37" s="7" t="s">
        <v>360</v>
      </c>
      <c r="G37" s="8">
        <v>2022</v>
      </c>
      <c r="H37" s="8">
        <v>2024</v>
      </c>
      <c r="I37" s="9">
        <v>662811.24</v>
      </c>
      <c r="J37" s="9">
        <v>662811.24</v>
      </c>
      <c r="K37" s="9">
        <v>530249</v>
      </c>
    </row>
    <row r="38" spans="1:11" ht="19.149999999999999" customHeight="1" x14ac:dyDescent="0.25">
      <c r="A38" s="2"/>
      <c r="B38" s="221" t="s">
        <v>65</v>
      </c>
      <c r="C38" s="292" t="s">
        <v>95</v>
      </c>
      <c r="D38" s="7" t="s">
        <v>361</v>
      </c>
      <c r="E38" s="7" t="s">
        <v>362</v>
      </c>
      <c r="F38" s="26"/>
      <c r="G38" s="8">
        <v>2023</v>
      </c>
      <c r="H38" s="8">
        <v>2027</v>
      </c>
      <c r="I38" s="9">
        <v>30000000</v>
      </c>
      <c r="J38" s="9">
        <v>30000000</v>
      </c>
      <c r="K38" s="9">
        <v>10000000</v>
      </c>
    </row>
    <row r="39" spans="1:11" ht="30" x14ac:dyDescent="0.25">
      <c r="A39" s="2"/>
      <c r="B39" s="221" t="s">
        <v>65</v>
      </c>
      <c r="C39" s="292" t="s">
        <v>100</v>
      </c>
      <c r="D39" s="10" t="s">
        <v>363</v>
      </c>
      <c r="E39" s="7" t="s">
        <v>364</v>
      </c>
      <c r="F39" s="26"/>
      <c r="G39" s="8">
        <v>2022</v>
      </c>
      <c r="H39" s="8">
        <v>2025</v>
      </c>
      <c r="I39" s="9">
        <v>1100000</v>
      </c>
      <c r="J39" s="9">
        <v>858000</v>
      </c>
      <c r="K39" s="9">
        <v>729300</v>
      </c>
    </row>
    <row r="40" spans="1:11" x14ac:dyDescent="0.25">
      <c r="A40" s="2"/>
      <c r="B40" s="221" t="s">
        <v>65</v>
      </c>
      <c r="C40" s="292" t="s">
        <v>103</v>
      </c>
      <c r="D40" s="10" t="s">
        <v>1068</v>
      </c>
      <c r="E40" s="7" t="s">
        <v>68</v>
      </c>
      <c r="F40" s="26"/>
      <c r="G40" s="8">
        <v>2023</v>
      </c>
      <c r="H40" s="8">
        <v>2027</v>
      </c>
      <c r="I40" s="9">
        <v>150000</v>
      </c>
      <c r="J40" s="9">
        <v>122950.82</v>
      </c>
      <c r="K40" s="9">
        <v>73770.490000000005</v>
      </c>
    </row>
    <row r="41" spans="1:11" ht="30" x14ac:dyDescent="0.25">
      <c r="A41" s="2"/>
      <c r="B41" s="221" t="s">
        <v>65</v>
      </c>
      <c r="C41" s="292" t="s">
        <v>106</v>
      </c>
      <c r="D41" s="16" t="s">
        <v>365</v>
      </c>
      <c r="E41" s="14" t="s">
        <v>366</v>
      </c>
      <c r="F41" s="26"/>
      <c r="G41" s="8">
        <v>2022</v>
      </c>
      <c r="H41" s="8">
        <v>2027</v>
      </c>
      <c r="I41" s="9">
        <v>48800</v>
      </c>
      <c r="J41" s="9">
        <v>40000</v>
      </c>
      <c r="K41" s="9">
        <v>34000</v>
      </c>
    </row>
    <row r="42" spans="1:11" ht="25.9" customHeight="1" x14ac:dyDescent="0.25">
      <c r="A42" s="2"/>
      <c r="B42" s="221" t="s">
        <v>65</v>
      </c>
      <c r="C42" s="292" t="s">
        <v>109</v>
      </c>
      <c r="D42" s="16" t="s">
        <v>367</v>
      </c>
      <c r="E42" s="14" t="s">
        <v>366</v>
      </c>
      <c r="F42" s="26"/>
      <c r="G42" s="8">
        <v>2022</v>
      </c>
      <c r="H42" s="8">
        <v>2027</v>
      </c>
      <c r="I42" s="9">
        <v>17080</v>
      </c>
      <c r="J42" s="9">
        <v>14000</v>
      </c>
      <c r="K42" s="9">
        <v>11900</v>
      </c>
    </row>
    <row r="43" spans="1:11" ht="25.9" customHeight="1" x14ac:dyDescent="0.25">
      <c r="A43" s="2"/>
      <c r="B43" s="221" t="s">
        <v>65</v>
      </c>
      <c r="C43" s="292" t="s">
        <v>112</v>
      </c>
      <c r="D43" s="16" t="s">
        <v>1069</v>
      </c>
      <c r="E43" s="14" t="s">
        <v>221</v>
      </c>
      <c r="F43" s="26"/>
      <c r="G43" s="8">
        <v>2024</v>
      </c>
      <c r="H43" s="8">
        <v>2026</v>
      </c>
      <c r="I43" s="9">
        <v>1000000</v>
      </c>
      <c r="J43" s="9">
        <v>819672.13</v>
      </c>
      <c r="K43" s="9">
        <v>696721.31</v>
      </c>
    </row>
    <row r="44" spans="1:11" ht="34.9" customHeight="1" x14ac:dyDescent="0.25">
      <c r="A44" s="2"/>
      <c r="B44" s="221" t="s">
        <v>65</v>
      </c>
      <c r="C44" s="292" t="s">
        <v>115</v>
      </c>
      <c r="D44" s="16" t="s">
        <v>368</v>
      </c>
      <c r="E44" s="14" t="s">
        <v>124</v>
      </c>
      <c r="F44" s="29"/>
      <c r="G44" s="15">
        <v>2022</v>
      </c>
      <c r="H44" s="15">
        <v>2024</v>
      </c>
      <c r="I44" s="18">
        <v>325130</v>
      </c>
      <c r="J44" s="18">
        <v>266500</v>
      </c>
      <c r="K44" s="18">
        <v>266500</v>
      </c>
    </row>
    <row r="45" spans="1:11" ht="20.45" customHeight="1" x14ac:dyDescent="0.25">
      <c r="A45" s="2"/>
      <c r="B45" s="221" t="s">
        <v>65</v>
      </c>
      <c r="C45" s="292" t="s">
        <v>118</v>
      </c>
      <c r="D45" s="16" t="s">
        <v>369</v>
      </c>
      <c r="E45" s="14" t="s">
        <v>130</v>
      </c>
      <c r="F45" s="29"/>
      <c r="G45" s="15">
        <v>2021</v>
      </c>
      <c r="H45" s="15">
        <v>2027</v>
      </c>
      <c r="I45" s="18">
        <v>6100000</v>
      </c>
      <c r="J45" s="18">
        <v>6100000</v>
      </c>
      <c r="K45" s="18">
        <v>4880000</v>
      </c>
    </row>
    <row r="46" spans="1:11" ht="75.75" customHeight="1" x14ac:dyDescent="0.25">
      <c r="A46" s="2"/>
      <c r="B46" s="221" t="s">
        <v>65</v>
      </c>
      <c r="C46" s="292" t="s">
        <v>120</v>
      </c>
      <c r="D46" s="16" t="s">
        <v>1070</v>
      </c>
      <c r="E46" s="14" t="s">
        <v>468</v>
      </c>
      <c r="F46" s="16" t="s">
        <v>1071</v>
      </c>
      <c r="G46" s="15">
        <v>2023</v>
      </c>
      <c r="H46" s="15">
        <v>2025</v>
      </c>
      <c r="I46" s="18">
        <v>250100</v>
      </c>
      <c r="J46" s="18">
        <v>205000</v>
      </c>
      <c r="K46" s="18">
        <v>174250</v>
      </c>
    </row>
    <row r="47" spans="1:11" ht="21.6" customHeight="1" x14ac:dyDescent="0.25">
      <c r="A47" s="2"/>
      <c r="B47" s="221" t="s">
        <v>65</v>
      </c>
      <c r="C47" s="292" t="s">
        <v>122</v>
      </c>
      <c r="D47" s="16" t="s">
        <v>370</v>
      </c>
      <c r="E47" s="14" t="s">
        <v>159</v>
      </c>
      <c r="F47" s="29"/>
      <c r="G47" s="15">
        <v>2022</v>
      </c>
      <c r="H47" s="15">
        <v>2027</v>
      </c>
      <c r="I47" s="18">
        <v>2500000</v>
      </c>
      <c r="J47" s="18">
        <v>2049180.33</v>
      </c>
      <c r="K47" s="18">
        <v>1741803.28</v>
      </c>
    </row>
    <row r="48" spans="1:11" ht="40.15" customHeight="1" x14ac:dyDescent="0.25">
      <c r="A48" s="2"/>
      <c r="B48" s="221" t="s">
        <v>65</v>
      </c>
      <c r="C48" s="292" t="s">
        <v>125</v>
      </c>
      <c r="D48" s="16" t="s">
        <v>371</v>
      </c>
      <c r="E48" s="14" t="s">
        <v>372</v>
      </c>
      <c r="F48" s="16" t="s">
        <v>373</v>
      </c>
      <c r="G48" s="15">
        <v>2021</v>
      </c>
      <c r="H48" s="15">
        <v>2025</v>
      </c>
      <c r="I48" s="18">
        <v>1500000</v>
      </c>
      <c r="J48" s="18">
        <v>1500000</v>
      </c>
      <c r="K48" s="18">
        <v>900000</v>
      </c>
    </row>
    <row r="49" spans="1:11" ht="43.15" customHeight="1" x14ac:dyDescent="0.25">
      <c r="A49" s="2"/>
      <c r="B49" s="221" t="s">
        <v>65</v>
      </c>
      <c r="C49" s="292" t="s">
        <v>127</v>
      </c>
      <c r="D49" s="16" t="s">
        <v>374</v>
      </c>
      <c r="E49" s="14" t="s">
        <v>372</v>
      </c>
      <c r="F49" s="16" t="s">
        <v>375</v>
      </c>
      <c r="G49" s="15">
        <v>2021</v>
      </c>
      <c r="H49" s="15">
        <v>2027</v>
      </c>
      <c r="I49" s="18">
        <v>13500000</v>
      </c>
      <c r="J49" s="18">
        <v>13500000</v>
      </c>
      <c r="K49" s="18">
        <v>6075000</v>
      </c>
    </row>
    <row r="50" spans="1:11" ht="27" customHeight="1" x14ac:dyDescent="0.25">
      <c r="A50" s="2"/>
      <c r="B50" s="221" t="s">
        <v>65</v>
      </c>
      <c r="C50" s="292" t="s">
        <v>128</v>
      </c>
      <c r="D50" s="14" t="s">
        <v>376</v>
      </c>
      <c r="E50" s="14" t="s">
        <v>377</v>
      </c>
      <c r="F50" s="14" t="s">
        <v>130</v>
      </c>
      <c r="G50" s="15">
        <v>2021</v>
      </c>
      <c r="H50" s="15">
        <v>2023</v>
      </c>
      <c r="I50" s="18">
        <v>4270000</v>
      </c>
      <c r="J50" s="18">
        <v>3500000</v>
      </c>
      <c r="K50" s="18">
        <v>1200000</v>
      </c>
    </row>
    <row r="51" spans="1:11" ht="28.9" customHeight="1" x14ac:dyDescent="0.25">
      <c r="A51" s="2"/>
      <c r="B51" s="300" t="s">
        <v>94</v>
      </c>
      <c r="C51" s="292" t="s">
        <v>132</v>
      </c>
      <c r="D51" s="16" t="s">
        <v>378</v>
      </c>
      <c r="E51" s="16" t="s">
        <v>238</v>
      </c>
      <c r="F51" s="2" t="s">
        <v>170</v>
      </c>
      <c r="G51" s="15">
        <v>2021</v>
      </c>
      <c r="H51" s="44">
        <v>2026</v>
      </c>
      <c r="I51" s="6">
        <v>140000</v>
      </c>
      <c r="J51" s="6">
        <v>114754.1</v>
      </c>
      <c r="K51" s="6">
        <v>97540.99</v>
      </c>
    </row>
    <row r="52" spans="1:11" ht="28.9" customHeight="1" x14ac:dyDescent="0.25">
      <c r="A52" s="166"/>
      <c r="B52" s="261" t="s">
        <v>94</v>
      </c>
      <c r="C52" s="293" t="s">
        <v>135</v>
      </c>
      <c r="D52" s="262" t="s">
        <v>1090</v>
      </c>
      <c r="E52" s="166" t="s">
        <v>97</v>
      </c>
      <c r="F52" s="263" t="s">
        <v>971</v>
      </c>
      <c r="G52" s="232">
        <v>2023</v>
      </c>
      <c r="H52" s="264">
        <v>2027</v>
      </c>
      <c r="I52" s="176">
        <v>585600</v>
      </c>
      <c r="J52" s="176">
        <v>480000</v>
      </c>
      <c r="K52" s="176">
        <v>408000</v>
      </c>
    </row>
    <row r="53" spans="1:11" ht="28.9" customHeight="1" x14ac:dyDescent="0.25">
      <c r="A53" s="166"/>
      <c r="B53" s="261" t="s">
        <v>94</v>
      </c>
      <c r="C53" s="293" t="s">
        <v>137</v>
      </c>
      <c r="D53" s="262" t="s">
        <v>1094</v>
      </c>
      <c r="E53" s="166" t="s">
        <v>97</v>
      </c>
      <c r="F53" s="263" t="s">
        <v>971</v>
      </c>
      <c r="G53" s="232">
        <v>2023</v>
      </c>
      <c r="H53" s="264">
        <v>2027</v>
      </c>
      <c r="I53" s="176">
        <v>732000</v>
      </c>
      <c r="J53" s="176">
        <v>600000</v>
      </c>
      <c r="K53" s="176">
        <v>510000</v>
      </c>
    </row>
    <row r="54" spans="1:11" ht="28.9" customHeight="1" x14ac:dyDescent="0.25">
      <c r="A54" s="166"/>
      <c r="B54" s="261" t="s">
        <v>94</v>
      </c>
      <c r="C54" s="293" t="s">
        <v>140</v>
      </c>
      <c r="D54" s="265" t="s">
        <v>1102</v>
      </c>
      <c r="E54" s="166" t="s">
        <v>1103</v>
      </c>
      <c r="F54" s="263" t="s">
        <v>971</v>
      </c>
      <c r="G54" s="232">
        <v>2023</v>
      </c>
      <c r="H54" s="264">
        <v>2027</v>
      </c>
      <c r="I54" s="266">
        <v>3660000</v>
      </c>
      <c r="J54" s="266">
        <v>3000000</v>
      </c>
      <c r="K54" s="266">
        <v>2550000</v>
      </c>
    </row>
    <row r="55" spans="1:11" ht="24.6" customHeight="1" x14ac:dyDescent="0.25">
      <c r="A55" s="166"/>
      <c r="B55" s="261" t="s">
        <v>94</v>
      </c>
      <c r="C55" s="293" t="s">
        <v>143</v>
      </c>
      <c r="D55" s="207" t="s">
        <v>379</v>
      </c>
      <c r="E55" s="166" t="s">
        <v>97</v>
      </c>
      <c r="F55" s="263" t="s">
        <v>380</v>
      </c>
      <c r="G55" s="232">
        <v>2022</v>
      </c>
      <c r="H55" s="264">
        <v>2026</v>
      </c>
      <c r="I55" s="176">
        <v>2359000</v>
      </c>
      <c r="J55" s="176">
        <v>1933606.56</v>
      </c>
      <c r="K55" s="176">
        <v>1643565.57</v>
      </c>
    </row>
    <row r="56" spans="1:11" ht="69" customHeight="1" x14ac:dyDescent="0.25">
      <c r="A56" s="2"/>
      <c r="B56" s="301" t="s">
        <v>139</v>
      </c>
      <c r="C56" s="292" t="s">
        <v>146</v>
      </c>
      <c r="D56" s="58" t="s">
        <v>381</v>
      </c>
      <c r="E56" s="50" t="s">
        <v>145</v>
      </c>
      <c r="F56" s="16" t="s">
        <v>382</v>
      </c>
      <c r="G56" s="44">
        <v>2023</v>
      </c>
      <c r="H56" s="44">
        <v>2026</v>
      </c>
      <c r="I56" s="79">
        <v>3100000</v>
      </c>
      <c r="J56" s="79">
        <v>2540983.61</v>
      </c>
      <c r="K56" s="79">
        <v>1270491.8</v>
      </c>
    </row>
    <row r="57" spans="1:11" ht="32.25" customHeight="1" x14ac:dyDescent="0.25">
      <c r="A57" s="2"/>
      <c r="B57" s="301" t="s">
        <v>139</v>
      </c>
      <c r="C57" s="292" t="s">
        <v>149</v>
      </c>
      <c r="D57" s="59" t="s">
        <v>383</v>
      </c>
      <c r="E57" s="50" t="s">
        <v>384</v>
      </c>
      <c r="F57" s="48" t="s">
        <v>170</v>
      </c>
      <c r="G57" s="44">
        <v>2025</v>
      </c>
      <c r="H57" s="44">
        <v>2027</v>
      </c>
      <c r="I57" s="79">
        <v>305000</v>
      </c>
      <c r="J57" s="79">
        <v>250000</v>
      </c>
      <c r="K57" s="79">
        <v>162500</v>
      </c>
    </row>
    <row r="58" spans="1:11" ht="24.6" customHeight="1" x14ac:dyDescent="0.25">
      <c r="A58" s="2"/>
      <c r="B58" s="301" t="s">
        <v>139</v>
      </c>
      <c r="C58" s="292" t="s">
        <v>157</v>
      </c>
      <c r="D58" s="59" t="s">
        <v>385</v>
      </c>
      <c r="E58" s="50" t="s">
        <v>384</v>
      </c>
      <c r="F58" s="48" t="s">
        <v>386</v>
      </c>
      <c r="G58" s="44">
        <v>2025</v>
      </c>
      <c r="H58" s="44">
        <v>2027</v>
      </c>
      <c r="I58" s="79">
        <v>244000</v>
      </c>
      <c r="J58" s="79">
        <v>200000</v>
      </c>
      <c r="K58" s="79">
        <v>130000</v>
      </c>
    </row>
    <row r="59" spans="1:11" ht="17.25" customHeight="1" x14ac:dyDescent="0.25">
      <c r="A59" s="2"/>
      <c r="B59" s="297"/>
      <c r="C59" s="322" t="s">
        <v>387</v>
      </c>
      <c r="D59" s="322"/>
      <c r="E59" s="322"/>
      <c r="F59" s="322"/>
      <c r="G59" s="322"/>
      <c r="H59" s="311"/>
      <c r="I59" s="103">
        <v>0</v>
      </c>
      <c r="J59" s="103">
        <v>0</v>
      </c>
      <c r="K59" s="103">
        <v>0</v>
      </c>
    </row>
    <row r="60" spans="1:11" ht="17.25" customHeight="1" x14ac:dyDescent="0.25">
      <c r="A60" s="2"/>
      <c r="B60" s="297"/>
      <c r="C60" s="28"/>
      <c r="D60" s="2"/>
      <c r="E60" s="2"/>
      <c r="F60" s="2"/>
      <c r="G60" s="2"/>
      <c r="H60" s="2"/>
      <c r="I60" s="2"/>
      <c r="J60" s="2"/>
      <c r="K60" s="2"/>
    </row>
    <row r="61" spans="1:11" x14ac:dyDescent="0.25">
      <c r="A61" s="2"/>
      <c r="B61" s="297"/>
    </row>
    <row r="62" spans="1:11" ht="15.75" x14ac:dyDescent="0.25">
      <c r="A62" s="2"/>
      <c r="B62" s="297"/>
      <c r="C62" s="317" t="s">
        <v>388</v>
      </c>
      <c r="D62" s="317"/>
      <c r="E62" s="317"/>
      <c r="F62" s="317"/>
      <c r="G62" s="317"/>
      <c r="H62" s="317"/>
      <c r="I62" s="317"/>
      <c r="J62" s="317"/>
      <c r="K62" s="19"/>
    </row>
    <row r="63" spans="1:11" x14ac:dyDescent="0.25">
      <c r="A63" s="2"/>
      <c r="B63" s="297"/>
    </row>
    <row r="64" spans="1:11" x14ac:dyDescent="0.25">
      <c r="A64" s="2"/>
      <c r="B64" s="297"/>
      <c r="C64" s="318" t="s">
        <v>3</v>
      </c>
      <c r="D64" s="319" t="s">
        <v>4</v>
      </c>
      <c r="E64" s="319" t="s">
        <v>5</v>
      </c>
      <c r="F64" s="319" t="s">
        <v>6</v>
      </c>
      <c r="G64" s="321" t="s">
        <v>7</v>
      </c>
      <c r="H64" s="321"/>
      <c r="I64" s="321" t="s">
        <v>8</v>
      </c>
      <c r="J64" s="321"/>
      <c r="K64" s="316" t="s">
        <v>9</v>
      </c>
    </row>
    <row r="65" spans="1:11" ht="30" x14ac:dyDescent="0.25">
      <c r="A65" s="2"/>
      <c r="B65" s="297"/>
      <c r="C65" s="318"/>
      <c r="D65" s="319"/>
      <c r="E65" s="319"/>
      <c r="F65" s="319"/>
      <c r="G65" s="3" t="s">
        <v>10</v>
      </c>
      <c r="H65" s="3" t="s">
        <v>11</v>
      </c>
      <c r="I65" s="4" t="s">
        <v>12</v>
      </c>
      <c r="J65" s="4" t="s">
        <v>13</v>
      </c>
      <c r="K65" s="316"/>
    </row>
    <row r="66" spans="1:11" x14ac:dyDescent="0.25">
      <c r="A66" s="2"/>
      <c r="B66" s="297"/>
      <c r="C66" s="322" t="s">
        <v>389</v>
      </c>
      <c r="D66" s="322"/>
      <c r="E66" s="322"/>
      <c r="F66" s="322"/>
      <c r="G66" s="322"/>
      <c r="H66" s="311"/>
      <c r="I66" s="103">
        <f>SUM(I67:I68)</f>
        <v>486000</v>
      </c>
      <c r="J66" s="103">
        <f t="shared" ref="J66:K66" si="1">SUM(J67:J68)</f>
        <v>398360.65573770495</v>
      </c>
      <c r="K66" s="103">
        <f t="shared" si="1"/>
        <v>353606.55737704918</v>
      </c>
    </row>
    <row r="67" spans="1:11" ht="46.9" customHeight="1" x14ac:dyDescent="0.25">
      <c r="A67" s="2"/>
      <c r="B67" s="298" t="s">
        <v>15</v>
      </c>
      <c r="C67" s="28" t="s">
        <v>160</v>
      </c>
      <c r="D67" s="120" t="s">
        <v>390</v>
      </c>
      <c r="E67" s="2" t="s">
        <v>29</v>
      </c>
      <c r="F67" s="121" t="s">
        <v>391</v>
      </c>
      <c r="G67" s="172">
        <v>2023</v>
      </c>
      <c r="H67" s="172">
        <v>2027</v>
      </c>
      <c r="I67" s="9">
        <v>120000</v>
      </c>
      <c r="J67" s="9">
        <f>SUM(I67/1.22)</f>
        <v>98360.655737704918</v>
      </c>
      <c r="K67" s="9">
        <f>SUM(J67*0.85)</f>
        <v>83606.557377049176</v>
      </c>
    </row>
    <row r="68" spans="1:11" ht="46.9" customHeight="1" x14ac:dyDescent="0.25">
      <c r="A68" s="2"/>
      <c r="B68" s="221" t="s">
        <v>65</v>
      </c>
      <c r="C68" s="28" t="s">
        <v>163</v>
      </c>
      <c r="D68" s="10" t="s">
        <v>392</v>
      </c>
      <c r="E68" s="10" t="s">
        <v>92</v>
      </c>
      <c r="F68" s="22" t="s">
        <v>393</v>
      </c>
      <c r="G68" s="8">
        <v>2023</v>
      </c>
      <c r="H68" s="8">
        <v>2027</v>
      </c>
      <c r="I68" s="9">
        <v>366000</v>
      </c>
      <c r="J68" s="9">
        <v>300000</v>
      </c>
      <c r="K68" s="9">
        <v>270000</v>
      </c>
    </row>
    <row r="69" spans="1:11" x14ac:dyDescent="0.25">
      <c r="A69" s="2"/>
      <c r="B69" s="297"/>
      <c r="C69" s="322" t="s">
        <v>394</v>
      </c>
      <c r="D69" s="322"/>
      <c r="E69" s="322"/>
      <c r="F69" s="322"/>
      <c r="G69" s="322"/>
      <c r="H69" s="311"/>
      <c r="I69" s="103">
        <f>SUM(I70:I81)</f>
        <v>37398400</v>
      </c>
      <c r="J69" s="103">
        <f t="shared" ref="J69:K69" si="2">SUM(J70:J81)</f>
        <v>30931021.287868854</v>
      </c>
      <c r="K69" s="103">
        <f t="shared" si="2"/>
        <v>27330098.35786885</v>
      </c>
    </row>
    <row r="70" spans="1:11" ht="60" x14ac:dyDescent="0.25">
      <c r="A70" s="2"/>
      <c r="B70" s="298" t="s">
        <v>15</v>
      </c>
      <c r="C70" s="294" t="s">
        <v>165</v>
      </c>
      <c r="D70" s="95" t="s">
        <v>395</v>
      </c>
      <c r="E70" s="2" t="s">
        <v>29</v>
      </c>
      <c r="F70" s="95" t="s">
        <v>396</v>
      </c>
      <c r="G70" s="25">
        <v>2023</v>
      </c>
      <c r="H70" s="25">
        <v>2024</v>
      </c>
      <c r="I70" s="9">
        <v>8500000</v>
      </c>
      <c r="J70" s="9">
        <v>6967213.1100000003</v>
      </c>
      <c r="K70" s="9">
        <v>6100000</v>
      </c>
    </row>
    <row r="71" spans="1:11" ht="90" x14ac:dyDescent="0.25">
      <c r="A71" s="2"/>
      <c r="B71" s="298" t="s">
        <v>15</v>
      </c>
      <c r="C71" s="294" t="s">
        <v>167</v>
      </c>
      <c r="D71" s="10" t="s">
        <v>397</v>
      </c>
      <c r="E71" s="7" t="s">
        <v>398</v>
      </c>
      <c r="F71" s="124" t="s">
        <v>399</v>
      </c>
      <c r="G71" s="8">
        <v>2023</v>
      </c>
      <c r="H71" s="8">
        <v>2027</v>
      </c>
      <c r="I71" s="9">
        <v>2196000</v>
      </c>
      <c r="J71" s="9">
        <v>1800000</v>
      </c>
      <c r="K71" s="9">
        <v>1530000</v>
      </c>
    </row>
    <row r="72" spans="1:11" x14ac:dyDescent="0.25">
      <c r="A72" s="2"/>
      <c r="B72" s="298" t="s">
        <v>15</v>
      </c>
      <c r="C72" s="294" t="s">
        <v>171</v>
      </c>
      <c r="D72" s="120" t="s">
        <v>400</v>
      </c>
      <c r="E72" s="2" t="s">
        <v>213</v>
      </c>
      <c r="F72" s="121"/>
      <c r="G72" s="8">
        <v>2023</v>
      </c>
      <c r="H72" s="8">
        <v>2024</v>
      </c>
      <c r="I72" s="9">
        <v>830400</v>
      </c>
      <c r="J72" s="9">
        <v>680655.73</v>
      </c>
      <c r="K72" s="9">
        <v>578196.72</v>
      </c>
    </row>
    <row r="73" spans="1:11" ht="30" x14ac:dyDescent="0.25">
      <c r="A73" s="2"/>
      <c r="B73" s="298" t="s">
        <v>15</v>
      </c>
      <c r="C73" s="294" t="s">
        <v>173</v>
      </c>
      <c r="D73" s="120" t="s">
        <v>401</v>
      </c>
      <c r="E73" s="178" t="s">
        <v>18</v>
      </c>
      <c r="F73" s="182"/>
      <c r="G73" s="172">
        <v>2023</v>
      </c>
      <c r="H73" s="172">
        <v>2027</v>
      </c>
      <c r="I73" s="173">
        <v>14640000</v>
      </c>
      <c r="J73" s="173">
        <v>12000000</v>
      </c>
      <c r="K73" s="173">
        <f>J73*0.85</f>
        <v>10200000</v>
      </c>
    </row>
    <row r="74" spans="1:11" x14ac:dyDescent="0.25">
      <c r="A74" s="2"/>
      <c r="B74" s="298" t="s">
        <v>15</v>
      </c>
      <c r="C74" s="294" t="s">
        <v>175</v>
      </c>
      <c r="D74" s="120" t="s">
        <v>402</v>
      </c>
      <c r="E74" s="2" t="s">
        <v>111</v>
      </c>
      <c r="F74" s="129"/>
      <c r="G74" s="8">
        <v>2022</v>
      </c>
      <c r="H74" s="8">
        <v>2022</v>
      </c>
      <c r="I74" s="9">
        <v>60000</v>
      </c>
      <c r="J74" s="9">
        <v>54300</v>
      </c>
      <c r="K74" s="9">
        <v>46000</v>
      </c>
    </row>
    <row r="75" spans="1:11" ht="90.6" customHeight="1" x14ac:dyDescent="0.25">
      <c r="A75" s="2"/>
      <c r="B75" s="221" t="s">
        <v>65</v>
      </c>
      <c r="C75" s="294" t="s">
        <v>180</v>
      </c>
      <c r="D75" s="10" t="s">
        <v>403</v>
      </c>
      <c r="E75" s="10" t="s">
        <v>359</v>
      </c>
      <c r="F75" s="22" t="s">
        <v>404</v>
      </c>
      <c r="G75" s="8">
        <v>2022</v>
      </c>
      <c r="H75" s="8">
        <v>2027</v>
      </c>
      <c r="I75" s="9">
        <v>976000</v>
      </c>
      <c r="J75" s="9">
        <v>800000</v>
      </c>
      <c r="K75" s="9">
        <v>640000</v>
      </c>
    </row>
    <row r="76" spans="1:11" ht="47.45" customHeight="1" x14ac:dyDescent="0.25">
      <c r="A76" s="2"/>
      <c r="B76" s="221" t="s">
        <v>65</v>
      </c>
      <c r="C76" s="294" t="s">
        <v>183</v>
      </c>
      <c r="D76" s="10" t="s">
        <v>405</v>
      </c>
      <c r="E76" s="10" t="s">
        <v>221</v>
      </c>
      <c r="F76" s="22" t="s">
        <v>406</v>
      </c>
      <c r="G76" s="8">
        <v>2021</v>
      </c>
      <c r="H76" s="8">
        <v>2025</v>
      </c>
      <c r="I76" s="9">
        <v>3000000</v>
      </c>
      <c r="J76" s="9">
        <v>2460000</v>
      </c>
      <c r="K76" s="9">
        <v>2460000</v>
      </c>
    </row>
    <row r="77" spans="1:11" ht="47.45" customHeight="1" x14ac:dyDescent="0.25">
      <c r="A77" s="2"/>
      <c r="B77" s="221"/>
      <c r="C77" s="294" t="s">
        <v>185</v>
      </c>
      <c r="D77" s="10" t="s">
        <v>1053</v>
      </c>
      <c r="E77" s="10" t="s">
        <v>126</v>
      </c>
      <c r="F77" s="22"/>
      <c r="G77" s="8">
        <v>2022</v>
      </c>
      <c r="H77" s="8">
        <v>2027</v>
      </c>
      <c r="I77" s="9">
        <v>2500000</v>
      </c>
      <c r="J77" s="9">
        <v>2049180.3278688525</v>
      </c>
      <c r="K77" s="9">
        <v>2049180.3278688525</v>
      </c>
    </row>
    <row r="78" spans="1:11" x14ac:dyDescent="0.25">
      <c r="A78" s="2"/>
      <c r="B78" s="221" t="s">
        <v>65</v>
      </c>
      <c r="C78" s="294" t="s">
        <v>189</v>
      </c>
      <c r="D78" s="10" t="s">
        <v>407</v>
      </c>
      <c r="E78" s="10" t="s">
        <v>159</v>
      </c>
      <c r="F78" s="10"/>
      <c r="G78" s="8">
        <v>2022</v>
      </c>
      <c r="H78" s="8">
        <v>2027</v>
      </c>
      <c r="I78" s="9">
        <v>1000000</v>
      </c>
      <c r="J78" s="9">
        <v>819672.12</v>
      </c>
      <c r="K78" s="9">
        <v>696721.31</v>
      </c>
    </row>
    <row r="79" spans="1:11" ht="34.9" customHeight="1" x14ac:dyDescent="0.25">
      <c r="A79" s="2"/>
      <c r="B79" s="221" t="s">
        <v>65</v>
      </c>
      <c r="C79" s="294" t="s">
        <v>191</v>
      </c>
      <c r="D79" s="54" t="s">
        <v>408</v>
      </c>
      <c r="E79" s="54" t="s">
        <v>134</v>
      </c>
      <c r="F79" s="54"/>
      <c r="G79" s="205">
        <v>2021</v>
      </c>
      <c r="H79" s="205">
        <v>2027</v>
      </c>
      <c r="I79" s="206">
        <v>1220000</v>
      </c>
      <c r="J79" s="206">
        <v>1000000</v>
      </c>
      <c r="K79" s="206">
        <v>850000</v>
      </c>
    </row>
    <row r="80" spans="1:11" ht="34.5" customHeight="1" x14ac:dyDescent="0.25">
      <c r="A80" s="2"/>
      <c r="B80" s="261" t="s">
        <v>94</v>
      </c>
      <c r="C80" s="294" t="s">
        <v>193</v>
      </c>
      <c r="D80" s="170" t="s">
        <v>1134</v>
      </c>
      <c r="E80" s="170" t="s">
        <v>97</v>
      </c>
      <c r="F80" s="170" t="s">
        <v>971</v>
      </c>
      <c r="G80" s="172">
        <v>2022</v>
      </c>
      <c r="H80" s="172">
        <v>2026</v>
      </c>
      <c r="I80" s="173">
        <v>1500000</v>
      </c>
      <c r="J80" s="173">
        <v>1500000</v>
      </c>
      <c r="K80" s="173">
        <v>1500000</v>
      </c>
    </row>
    <row r="81" spans="1:12" ht="30" x14ac:dyDescent="0.25">
      <c r="A81" s="2"/>
      <c r="B81" s="261" t="s">
        <v>94</v>
      </c>
      <c r="C81" s="294" t="s">
        <v>195</v>
      </c>
      <c r="D81" s="170" t="s">
        <v>1104</v>
      </c>
      <c r="E81" s="166" t="s">
        <v>97</v>
      </c>
      <c r="F81" s="166" t="s">
        <v>971</v>
      </c>
      <c r="G81" s="166">
        <v>2023</v>
      </c>
      <c r="H81" s="166">
        <v>2027</v>
      </c>
      <c r="I81" s="249">
        <v>976000</v>
      </c>
      <c r="J81" s="249">
        <v>800000</v>
      </c>
      <c r="K81" s="249">
        <v>680000</v>
      </c>
    </row>
    <row r="82" spans="1:12" ht="15.75" x14ac:dyDescent="0.25">
      <c r="A82" s="2"/>
      <c r="B82" s="297"/>
      <c r="C82" s="317" t="s">
        <v>409</v>
      </c>
      <c r="D82" s="317"/>
      <c r="E82" s="317"/>
      <c r="F82" s="317"/>
      <c r="G82" s="317"/>
      <c r="H82" s="317"/>
      <c r="I82" s="317"/>
      <c r="J82" s="317"/>
      <c r="K82" s="19"/>
    </row>
    <row r="83" spans="1:12" x14ac:dyDescent="0.25">
      <c r="A83" s="2"/>
      <c r="B83" s="297"/>
    </row>
    <row r="84" spans="1:12" x14ac:dyDescent="0.25">
      <c r="A84" s="2"/>
      <c r="B84" s="297"/>
      <c r="C84" s="318" t="s">
        <v>3</v>
      </c>
      <c r="D84" s="319" t="s">
        <v>4</v>
      </c>
      <c r="E84" s="319" t="s">
        <v>5</v>
      </c>
      <c r="F84" s="319" t="s">
        <v>6</v>
      </c>
      <c r="G84" s="321" t="s">
        <v>7</v>
      </c>
      <c r="H84" s="321"/>
      <c r="I84" s="321" t="s">
        <v>8</v>
      </c>
      <c r="J84" s="321"/>
      <c r="K84" s="316" t="s">
        <v>9</v>
      </c>
    </row>
    <row r="85" spans="1:12" ht="30" x14ac:dyDescent="0.25">
      <c r="A85" s="2"/>
      <c r="B85" s="297"/>
      <c r="C85" s="318"/>
      <c r="D85" s="319"/>
      <c r="E85" s="319"/>
      <c r="F85" s="319"/>
      <c r="G85" s="3" t="s">
        <v>10</v>
      </c>
      <c r="H85" s="3" t="s">
        <v>11</v>
      </c>
      <c r="I85" s="4" t="s">
        <v>12</v>
      </c>
      <c r="J85" s="4" t="s">
        <v>13</v>
      </c>
      <c r="K85" s="316"/>
    </row>
    <row r="86" spans="1:12" x14ac:dyDescent="0.25">
      <c r="A86" s="2"/>
      <c r="B86" s="297"/>
      <c r="C86" s="322" t="s">
        <v>410</v>
      </c>
      <c r="D86" s="322"/>
      <c r="E86" s="322"/>
      <c r="F86" s="322"/>
      <c r="G86" s="322"/>
      <c r="H86" s="311"/>
      <c r="I86" s="103">
        <f>SUM(I87:I112)</f>
        <v>258120422.88999999</v>
      </c>
      <c r="J86" s="103">
        <f t="shared" ref="J86:K86" si="3">SUM(J87:J112)</f>
        <v>211945464.89000002</v>
      </c>
      <c r="K86" s="103">
        <f t="shared" si="3"/>
        <v>177210572.92000002</v>
      </c>
    </row>
    <row r="87" spans="1:12" x14ac:dyDescent="0.25">
      <c r="A87" s="2"/>
      <c r="B87" s="298" t="s">
        <v>15</v>
      </c>
      <c r="C87" s="292" t="s">
        <v>199</v>
      </c>
      <c r="D87" s="11" t="s">
        <v>411</v>
      </c>
      <c r="E87" s="11" t="s">
        <v>412</v>
      </c>
      <c r="F87" s="11"/>
      <c r="G87" s="12">
        <v>2021</v>
      </c>
      <c r="H87" s="12">
        <v>2027</v>
      </c>
      <c r="I87" s="13">
        <v>400000</v>
      </c>
      <c r="J87" s="13">
        <v>391344.26</v>
      </c>
      <c r="K87" s="13">
        <v>332642.21000000002</v>
      </c>
      <c r="L87" s="17"/>
    </row>
    <row r="88" spans="1:12" x14ac:dyDescent="0.25">
      <c r="A88" s="2"/>
      <c r="B88" s="298" t="s">
        <v>15</v>
      </c>
      <c r="C88" s="292" t="s">
        <v>201</v>
      </c>
      <c r="D88" s="11" t="s">
        <v>413</v>
      </c>
      <c r="E88" s="11" t="s">
        <v>412</v>
      </c>
      <c r="F88" s="11"/>
      <c r="G88" s="12">
        <v>2021</v>
      </c>
      <c r="H88" s="12">
        <v>2027</v>
      </c>
      <c r="I88" s="13">
        <v>500000</v>
      </c>
      <c r="J88" s="13">
        <v>490081.97</v>
      </c>
      <c r="K88" s="13">
        <v>416569.67</v>
      </c>
      <c r="L88" s="17"/>
    </row>
    <row r="89" spans="1:12" x14ac:dyDescent="0.25">
      <c r="A89" s="2"/>
      <c r="B89" s="298" t="s">
        <v>15</v>
      </c>
      <c r="C89" s="292" t="s">
        <v>204</v>
      </c>
      <c r="D89" s="11" t="s">
        <v>414</v>
      </c>
      <c r="E89" s="11" t="s">
        <v>412</v>
      </c>
      <c r="F89" s="11"/>
      <c r="G89" s="12">
        <v>2021</v>
      </c>
      <c r="H89" s="12">
        <v>2027</v>
      </c>
      <c r="I89" s="13">
        <v>500000</v>
      </c>
      <c r="J89" s="13">
        <v>490081.97</v>
      </c>
      <c r="K89" s="13">
        <v>416569.67</v>
      </c>
      <c r="L89" s="17"/>
    </row>
    <row r="90" spans="1:12" ht="60" x14ac:dyDescent="0.25">
      <c r="A90" s="2"/>
      <c r="B90" s="298" t="s">
        <v>15</v>
      </c>
      <c r="C90" s="292" t="s">
        <v>206</v>
      </c>
      <c r="D90" s="179" t="s">
        <v>1110</v>
      </c>
      <c r="E90" s="191" t="s">
        <v>29</v>
      </c>
      <c r="F90" s="180" t="s">
        <v>415</v>
      </c>
      <c r="G90" s="172">
        <v>2023</v>
      </c>
      <c r="H90" s="172">
        <v>2030</v>
      </c>
      <c r="I90" s="173">
        <v>51187470.460000001</v>
      </c>
      <c r="J90" s="173">
        <v>41956943</v>
      </c>
      <c r="K90" s="173">
        <v>35663401.549999997</v>
      </c>
      <c r="L90" s="17"/>
    </row>
    <row r="91" spans="1:12" ht="30" x14ac:dyDescent="0.25">
      <c r="A91" s="2"/>
      <c r="B91" s="298" t="s">
        <v>15</v>
      </c>
      <c r="C91" s="292" t="s">
        <v>211</v>
      </c>
      <c r="D91" s="180" t="s">
        <v>1111</v>
      </c>
      <c r="E91" s="180" t="s">
        <v>29</v>
      </c>
      <c r="F91" s="260" t="s">
        <v>1109</v>
      </c>
      <c r="G91" s="172">
        <v>2023</v>
      </c>
      <c r="H91" s="172">
        <v>2030</v>
      </c>
      <c r="I91" s="173">
        <v>2830400</v>
      </c>
      <c r="J91" s="173">
        <v>2320000</v>
      </c>
      <c r="K91" s="173">
        <v>1160000</v>
      </c>
      <c r="L91" s="17"/>
    </row>
    <row r="92" spans="1:12" ht="30" x14ac:dyDescent="0.25">
      <c r="A92" s="2"/>
      <c r="B92" s="298" t="s">
        <v>15</v>
      </c>
      <c r="C92" s="292" t="s">
        <v>219</v>
      </c>
      <c r="D92" s="180" t="s">
        <v>1193</v>
      </c>
      <c r="E92" s="180" t="s">
        <v>29</v>
      </c>
      <c r="F92" s="260" t="s">
        <v>1109</v>
      </c>
      <c r="G92" s="172">
        <v>2023</v>
      </c>
      <c r="H92" s="172">
        <v>2025</v>
      </c>
      <c r="I92" s="173">
        <v>1911546.32</v>
      </c>
      <c r="J92" s="173">
        <v>1904906.72</v>
      </c>
      <c r="K92" s="173">
        <v>912949.62</v>
      </c>
      <c r="L92" s="17"/>
    </row>
    <row r="93" spans="1:12" ht="30" x14ac:dyDescent="0.25">
      <c r="A93" s="2"/>
      <c r="B93" s="298" t="s">
        <v>15</v>
      </c>
      <c r="C93" s="292" t="s">
        <v>222</v>
      </c>
      <c r="D93" s="97" t="s">
        <v>416</v>
      </c>
      <c r="E93" s="11" t="s">
        <v>417</v>
      </c>
      <c r="F93" s="11"/>
      <c r="G93" s="12">
        <v>2021</v>
      </c>
      <c r="H93" s="12">
        <v>2025</v>
      </c>
      <c r="I93" s="13">
        <v>3385500</v>
      </c>
      <c r="J93" s="13">
        <v>2775000</v>
      </c>
      <c r="K93" s="13">
        <v>2369850</v>
      </c>
      <c r="L93" s="17"/>
    </row>
    <row r="94" spans="1:12" ht="60" x14ac:dyDescent="0.25">
      <c r="A94" s="2"/>
      <c r="B94" s="298" t="s">
        <v>15</v>
      </c>
      <c r="C94" s="292" t="s">
        <v>224</v>
      </c>
      <c r="D94" s="120" t="s">
        <v>418</v>
      </c>
      <c r="E94" s="25" t="s">
        <v>187</v>
      </c>
      <c r="F94" s="121"/>
      <c r="G94" s="8">
        <v>2021</v>
      </c>
      <c r="H94" s="8">
        <v>2025</v>
      </c>
      <c r="I94" s="9">
        <v>1986312</v>
      </c>
      <c r="J94" s="9">
        <v>1628125</v>
      </c>
      <c r="K94" s="9">
        <f t="shared" ref="K94" si="4">SUM(J94*0.85)</f>
        <v>1383906.25</v>
      </c>
      <c r="L94" s="17"/>
    </row>
    <row r="95" spans="1:12" ht="45" x14ac:dyDescent="0.25">
      <c r="A95" s="2"/>
      <c r="B95" s="298" t="s">
        <v>15</v>
      </c>
      <c r="C95" s="292" t="s">
        <v>226</v>
      </c>
      <c r="D95" s="120" t="s">
        <v>419</v>
      </c>
      <c r="E95" s="16" t="s">
        <v>59</v>
      </c>
      <c r="F95" s="129"/>
      <c r="G95" s="8">
        <v>2025</v>
      </c>
      <c r="H95" s="8">
        <v>2026</v>
      </c>
      <c r="I95" s="9">
        <v>384000</v>
      </c>
      <c r="J95" s="9">
        <v>314754</v>
      </c>
      <c r="K95" s="9">
        <v>267540</v>
      </c>
      <c r="L95" s="17"/>
    </row>
    <row r="96" spans="1:12" ht="43.5" x14ac:dyDescent="0.25">
      <c r="A96" s="2"/>
      <c r="B96" s="298" t="s">
        <v>15</v>
      </c>
      <c r="C96" s="292" t="s">
        <v>228</v>
      </c>
      <c r="D96" s="120" t="s">
        <v>420</v>
      </c>
      <c r="E96" s="16" t="s">
        <v>59</v>
      </c>
      <c r="F96" s="129"/>
      <c r="G96" s="8">
        <v>2021</v>
      </c>
      <c r="H96" s="8">
        <v>2023</v>
      </c>
      <c r="I96" s="9">
        <v>1903200</v>
      </c>
      <c r="J96" s="9">
        <v>1560000</v>
      </c>
      <c r="K96" s="9">
        <v>1326000</v>
      </c>
      <c r="L96" s="17"/>
    </row>
    <row r="97" spans="1:12" ht="45" x14ac:dyDescent="0.25">
      <c r="A97" s="2"/>
      <c r="B97" s="298" t="s">
        <v>15</v>
      </c>
      <c r="C97" s="292" t="s">
        <v>231</v>
      </c>
      <c r="D97" s="120" t="s">
        <v>421</v>
      </c>
      <c r="E97" s="95" t="s">
        <v>59</v>
      </c>
      <c r="F97" s="129"/>
      <c r="G97" s="8">
        <v>2024</v>
      </c>
      <c r="H97" s="8">
        <v>2026</v>
      </c>
      <c r="I97" s="9">
        <v>829600</v>
      </c>
      <c r="J97" s="9">
        <v>680000</v>
      </c>
      <c r="K97" s="9">
        <v>578000</v>
      </c>
      <c r="L97" s="17"/>
    </row>
    <row r="98" spans="1:12" ht="45" x14ac:dyDescent="0.25">
      <c r="A98" s="2"/>
      <c r="B98" s="298" t="s">
        <v>15</v>
      </c>
      <c r="C98" s="292" t="s">
        <v>233</v>
      </c>
      <c r="D98" s="120" t="s">
        <v>422</v>
      </c>
      <c r="E98" s="95" t="s">
        <v>59</v>
      </c>
      <c r="F98" s="129"/>
      <c r="G98" s="8">
        <v>2024</v>
      </c>
      <c r="H98" s="8">
        <v>2026</v>
      </c>
      <c r="I98" s="9">
        <v>341600</v>
      </c>
      <c r="J98" s="9">
        <v>280000</v>
      </c>
      <c r="K98" s="9">
        <f>SUM(J98*0.85)</f>
        <v>238000</v>
      </c>
      <c r="L98" s="17"/>
    </row>
    <row r="99" spans="1:12" ht="30" x14ac:dyDescent="0.25">
      <c r="A99" s="2"/>
      <c r="B99" s="298" t="s">
        <v>15</v>
      </c>
      <c r="C99" s="292" t="s">
        <v>236</v>
      </c>
      <c r="D99" s="120" t="s">
        <v>423</v>
      </c>
      <c r="E99" s="16" t="s">
        <v>59</v>
      </c>
      <c r="F99" s="129"/>
      <c r="G99" s="8">
        <v>2021</v>
      </c>
      <c r="H99" s="8">
        <v>2023</v>
      </c>
      <c r="I99" s="9">
        <v>350000</v>
      </c>
      <c r="J99" s="9">
        <v>286855</v>
      </c>
      <c r="K99" s="9">
        <v>243827</v>
      </c>
      <c r="L99" s="17"/>
    </row>
    <row r="100" spans="1:12" ht="30" x14ac:dyDescent="0.25">
      <c r="A100" s="2"/>
      <c r="B100" s="298" t="s">
        <v>15</v>
      </c>
      <c r="C100" s="292" t="s">
        <v>239</v>
      </c>
      <c r="D100" s="97" t="s">
        <v>424</v>
      </c>
      <c r="E100" s="11" t="s">
        <v>398</v>
      </c>
      <c r="F100" s="97" t="s">
        <v>425</v>
      </c>
      <c r="G100" s="12">
        <v>2022</v>
      </c>
      <c r="H100" s="12">
        <v>2025</v>
      </c>
      <c r="I100" s="13">
        <v>1800000</v>
      </c>
      <c r="J100" s="13">
        <v>1480000</v>
      </c>
      <c r="K100" s="13"/>
      <c r="L100" s="17"/>
    </row>
    <row r="101" spans="1:12" ht="30" x14ac:dyDescent="0.25">
      <c r="A101" s="2"/>
      <c r="B101" s="298" t="s">
        <v>15</v>
      </c>
      <c r="C101" s="292" t="s">
        <v>242</v>
      </c>
      <c r="D101" s="120" t="s">
        <v>426</v>
      </c>
      <c r="E101" s="247" t="s">
        <v>18</v>
      </c>
      <c r="F101" s="259" t="s">
        <v>427</v>
      </c>
      <c r="G101" s="172">
        <v>2021</v>
      </c>
      <c r="H101" s="172">
        <v>2027</v>
      </c>
      <c r="I101" s="173">
        <f>J101*1.22</f>
        <v>21330480</v>
      </c>
      <c r="J101" s="173">
        <f>14570000*1.2</f>
        <v>17484000</v>
      </c>
      <c r="K101" s="173">
        <f>J101*0.85</f>
        <v>14861400</v>
      </c>
      <c r="L101" s="17"/>
    </row>
    <row r="102" spans="1:12" ht="30" x14ac:dyDescent="0.25">
      <c r="A102" s="2"/>
      <c r="B102" s="298" t="s">
        <v>15</v>
      </c>
      <c r="C102" s="292" t="s">
        <v>244</v>
      </c>
      <c r="D102" s="30" t="s">
        <v>428</v>
      </c>
      <c r="E102" s="247" t="s">
        <v>213</v>
      </c>
      <c r="F102" s="190"/>
      <c r="G102" s="172">
        <v>2021</v>
      </c>
      <c r="H102" s="172">
        <v>2027</v>
      </c>
      <c r="I102" s="173">
        <v>1220000</v>
      </c>
      <c r="J102" s="173">
        <v>1000000</v>
      </c>
      <c r="K102" s="173">
        <v>700000</v>
      </c>
      <c r="L102" s="17"/>
    </row>
    <row r="103" spans="1:12" ht="30" x14ac:dyDescent="0.25">
      <c r="A103" s="2"/>
      <c r="B103" s="298" t="s">
        <v>15</v>
      </c>
      <c r="C103" s="292" t="s">
        <v>247</v>
      </c>
      <c r="D103" s="128" t="s">
        <v>429</v>
      </c>
      <c r="E103" s="2" t="s">
        <v>213</v>
      </c>
      <c r="F103" s="121"/>
      <c r="G103" s="8">
        <v>2021</v>
      </c>
      <c r="H103" s="8">
        <v>2023</v>
      </c>
      <c r="I103" s="9">
        <v>756400</v>
      </c>
      <c r="J103" s="9">
        <v>620000</v>
      </c>
      <c r="K103" s="9">
        <v>434000</v>
      </c>
      <c r="L103" s="17"/>
    </row>
    <row r="104" spans="1:12" x14ac:dyDescent="0.25">
      <c r="A104" s="2"/>
      <c r="B104" s="299" t="s">
        <v>15</v>
      </c>
      <c r="C104" s="293" t="s">
        <v>250</v>
      </c>
      <c r="D104" s="257" t="s">
        <v>1153</v>
      </c>
      <c r="E104" s="166" t="s">
        <v>540</v>
      </c>
      <c r="F104" s="190"/>
      <c r="G104" s="172"/>
      <c r="H104" s="172"/>
      <c r="I104" s="173">
        <v>1100000</v>
      </c>
      <c r="J104" s="173">
        <v>1100000</v>
      </c>
      <c r="K104" s="173">
        <v>935000</v>
      </c>
      <c r="L104" s="17"/>
    </row>
    <row r="105" spans="1:12" ht="34.15" customHeight="1" x14ac:dyDescent="0.25">
      <c r="A105" s="2"/>
      <c r="B105" s="246" t="s">
        <v>65</v>
      </c>
      <c r="C105" s="293" t="s">
        <v>253</v>
      </c>
      <c r="D105" s="247" t="s">
        <v>430</v>
      </c>
      <c r="E105" s="247" t="s">
        <v>359</v>
      </c>
      <c r="F105" s="258" t="s">
        <v>431</v>
      </c>
      <c r="G105" s="232">
        <v>2022</v>
      </c>
      <c r="H105" s="232">
        <v>2027</v>
      </c>
      <c r="I105" s="233">
        <v>903000</v>
      </c>
      <c r="J105" s="233">
        <v>740000</v>
      </c>
      <c r="K105" s="233">
        <v>592000</v>
      </c>
    </row>
    <row r="106" spans="1:12" ht="56.45" customHeight="1" x14ac:dyDescent="0.25">
      <c r="A106" s="2"/>
      <c r="B106" s="246" t="s">
        <v>65</v>
      </c>
      <c r="C106" s="293" t="s">
        <v>257</v>
      </c>
      <c r="D106" s="170" t="s">
        <v>432</v>
      </c>
      <c r="E106" s="170" t="s">
        <v>221</v>
      </c>
      <c r="F106" s="186"/>
      <c r="G106" s="172">
        <v>2021</v>
      </c>
      <c r="H106" s="172">
        <v>2022</v>
      </c>
      <c r="I106" s="173">
        <v>1200000</v>
      </c>
      <c r="J106" s="173">
        <v>1000000</v>
      </c>
      <c r="K106" s="173">
        <v>1000000</v>
      </c>
    </row>
    <row r="107" spans="1:12" ht="112.15" customHeight="1" x14ac:dyDescent="0.25">
      <c r="A107" s="2"/>
      <c r="B107" s="246" t="s">
        <v>65</v>
      </c>
      <c r="C107" s="293" t="s">
        <v>260</v>
      </c>
      <c r="D107" s="170" t="s">
        <v>433</v>
      </c>
      <c r="E107" s="170" t="s">
        <v>130</v>
      </c>
      <c r="F107" s="186" t="s">
        <v>434</v>
      </c>
      <c r="G107" s="172">
        <v>2018</v>
      </c>
      <c r="H107" s="172">
        <v>2027</v>
      </c>
      <c r="I107" s="173">
        <v>132956939.11</v>
      </c>
      <c r="J107" s="173">
        <v>108981098.63</v>
      </c>
      <c r="K107" s="173">
        <v>92633933.840000004</v>
      </c>
    </row>
    <row r="108" spans="1:12" ht="42.6" customHeight="1" x14ac:dyDescent="0.25">
      <c r="A108" s="2"/>
      <c r="B108" s="246" t="s">
        <v>65</v>
      </c>
      <c r="C108" s="293" t="s">
        <v>262</v>
      </c>
      <c r="D108" s="170" t="s">
        <v>435</v>
      </c>
      <c r="E108" s="170" t="s">
        <v>92</v>
      </c>
      <c r="F108" s="186" t="s">
        <v>436</v>
      </c>
      <c r="G108" s="172">
        <v>2022</v>
      </c>
      <c r="H108" s="172">
        <v>2023</v>
      </c>
      <c r="I108" s="173">
        <v>350000</v>
      </c>
      <c r="J108" s="173">
        <v>286885</v>
      </c>
      <c r="K108" s="173">
        <v>243853</v>
      </c>
    </row>
    <row r="109" spans="1:12" ht="35.450000000000003" customHeight="1" x14ac:dyDescent="0.25">
      <c r="A109" s="2"/>
      <c r="B109" s="261" t="s">
        <v>94</v>
      </c>
      <c r="C109" s="293" t="s">
        <v>264</v>
      </c>
      <c r="D109" s="183" t="s">
        <v>437</v>
      </c>
      <c r="E109" s="170" t="s">
        <v>238</v>
      </c>
      <c r="F109" s="166" t="s">
        <v>170</v>
      </c>
      <c r="G109" s="172">
        <v>2023</v>
      </c>
      <c r="H109" s="172">
        <v>2027</v>
      </c>
      <c r="I109" s="249">
        <v>916720</v>
      </c>
      <c r="J109" s="249">
        <v>751409.84</v>
      </c>
      <c r="K109" s="249">
        <v>638698.36</v>
      </c>
    </row>
    <row r="110" spans="1:12" ht="43.15" customHeight="1" x14ac:dyDescent="0.25">
      <c r="A110" s="2"/>
      <c r="B110" s="261" t="s">
        <v>94</v>
      </c>
      <c r="C110" s="293" t="s">
        <v>266</v>
      </c>
      <c r="D110" s="170" t="s">
        <v>438</v>
      </c>
      <c r="E110" s="166" t="s">
        <v>97</v>
      </c>
      <c r="F110" s="170" t="s">
        <v>439</v>
      </c>
      <c r="G110" s="172">
        <v>2024</v>
      </c>
      <c r="H110" s="255">
        <v>2026</v>
      </c>
      <c r="I110" s="249">
        <v>26667255</v>
      </c>
      <c r="J110" s="249">
        <v>21858405.73</v>
      </c>
      <c r="K110" s="249">
        <v>18579644.870000001</v>
      </c>
    </row>
    <row r="111" spans="1:12" ht="35.450000000000003" customHeight="1" x14ac:dyDescent="0.25">
      <c r="A111" s="2"/>
      <c r="B111" s="301" t="s">
        <v>139</v>
      </c>
      <c r="C111" s="292" t="s">
        <v>268</v>
      </c>
      <c r="D111" s="31" t="s">
        <v>440</v>
      </c>
      <c r="E111" s="36" t="s">
        <v>145</v>
      </c>
      <c r="F111" s="36"/>
      <c r="G111" s="43">
        <v>2021</v>
      </c>
      <c r="H111" s="43">
        <v>2025</v>
      </c>
      <c r="I111" s="71">
        <v>1910000</v>
      </c>
      <c r="J111" s="71">
        <v>1565573.77</v>
      </c>
      <c r="K111" s="71">
        <v>782786.88</v>
      </c>
    </row>
    <row r="112" spans="1:12" ht="35.450000000000003" customHeight="1" x14ac:dyDescent="0.25">
      <c r="A112" s="2"/>
      <c r="B112" s="301" t="s">
        <v>139</v>
      </c>
      <c r="C112" s="292" t="s">
        <v>270</v>
      </c>
      <c r="D112" s="93" t="s">
        <v>441</v>
      </c>
      <c r="E112" s="36" t="s">
        <v>442</v>
      </c>
      <c r="F112" s="36"/>
      <c r="G112" s="43">
        <v>2024</v>
      </c>
      <c r="H112" s="43">
        <v>2026</v>
      </c>
      <c r="I112" s="71">
        <v>500000</v>
      </c>
      <c r="J112" s="71"/>
      <c r="K112" s="71">
        <v>500000</v>
      </c>
    </row>
    <row r="113" spans="1:12" x14ac:dyDescent="0.25">
      <c r="A113" s="2"/>
      <c r="B113" s="297"/>
      <c r="C113" s="322" t="s">
        <v>443</v>
      </c>
      <c r="D113" s="322"/>
      <c r="E113" s="322"/>
      <c r="F113" s="322"/>
      <c r="G113" s="322"/>
      <c r="H113" s="311"/>
      <c r="I113" s="103">
        <f>SUM(I114:I158)</f>
        <v>154443842.28</v>
      </c>
      <c r="J113" s="103">
        <f>SUM(J114:J158)</f>
        <v>128520213.13180327</v>
      </c>
      <c r="K113" s="103">
        <f>SUM(K114:K158)</f>
        <v>103964447.07803275</v>
      </c>
    </row>
    <row r="114" spans="1:12" x14ac:dyDescent="0.25">
      <c r="A114" s="2"/>
      <c r="B114" s="298" t="s">
        <v>15</v>
      </c>
      <c r="C114" s="295" t="s">
        <v>272</v>
      </c>
      <c r="D114" s="11" t="s">
        <v>444</v>
      </c>
      <c r="E114" s="11" t="s">
        <v>412</v>
      </c>
      <c r="F114" s="11"/>
      <c r="G114" s="12">
        <v>2021</v>
      </c>
      <c r="H114" s="12">
        <v>2023</v>
      </c>
      <c r="I114" s="13">
        <v>2000000</v>
      </c>
      <c r="J114" s="13">
        <v>1986800</v>
      </c>
      <c r="K114" s="13">
        <v>1700000</v>
      </c>
      <c r="L114" s="17"/>
    </row>
    <row r="115" spans="1:12" x14ac:dyDescent="0.25">
      <c r="A115" s="2"/>
      <c r="B115" s="298" t="s">
        <v>15</v>
      </c>
      <c r="C115" s="295" t="s">
        <v>276</v>
      </c>
      <c r="D115" s="11" t="s">
        <v>445</v>
      </c>
      <c r="E115" s="11" t="s">
        <v>412</v>
      </c>
      <c r="F115" s="11"/>
      <c r="G115" s="12">
        <v>2021</v>
      </c>
      <c r="H115" s="12">
        <v>2027</v>
      </c>
      <c r="I115" s="13">
        <v>6000000</v>
      </c>
      <c r="J115" s="13">
        <v>5946803.2800000003</v>
      </c>
      <c r="K115" s="13">
        <v>5054782.79</v>
      </c>
      <c r="L115" s="17"/>
    </row>
    <row r="116" spans="1:12" ht="60" x14ac:dyDescent="0.25">
      <c r="A116" s="2"/>
      <c r="B116" s="298" t="s">
        <v>15</v>
      </c>
      <c r="C116" s="295" t="s">
        <v>277</v>
      </c>
      <c r="D116" s="97" t="s">
        <v>446</v>
      </c>
      <c r="E116" s="97" t="s">
        <v>447</v>
      </c>
      <c r="F116" s="11"/>
      <c r="G116" s="12">
        <v>2022</v>
      </c>
      <c r="H116" s="12">
        <v>2024</v>
      </c>
      <c r="I116" s="13">
        <v>1826000</v>
      </c>
      <c r="J116" s="13">
        <v>196721</v>
      </c>
      <c r="K116" s="13">
        <v>1552100</v>
      </c>
      <c r="L116" s="17"/>
    </row>
    <row r="117" spans="1:12" ht="30" x14ac:dyDescent="0.25">
      <c r="A117" s="2"/>
      <c r="B117" s="298" t="s">
        <v>15</v>
      </c>
      <c r="C117" s="295" t="s">
        <v>283</v>
      </c>
      <c r="D117" s="97" t="s">
        <v>448</v>
      </c>
      <c r="E117" s="97" t="s">
        <v>447</v>
      </c>
      <c r="F117" s="11"/>
      <c r="G117" s="12">
        <v>2022</v>
      </c>
      <c r="H117" s="12">
        <v>2023</v>
      </c>
      <c r="I117" s="13">
        <v>435000</v>
      </c>
      <c r="J117" s="13">
        <v>256557</v>
      </c>
      <c r="K117" s="13">
        <v>369750</v>
      </c>
      <c r="L117" s="17"/>
    </row>
    <row r="118" spans="1:12" ht="33" customHeight="1" x14ac:dyDescent="0.25">
      <c r="A118" s="2"/>
      <c r="B118" s="298" t="s">
        <v>15</v>
      </c>
      <c r="C118" s="295" t="s">
        <v>286</v>
      </c>
      <c r="D118" s="120" t="s">
        <v>449</v>
      </c>
      <c r="E118" s="2" t="s">
        <v>29</v>
      </c>
      <c r="F118" s="121" t="s">
        <v>450</v>
      </c>
      <c r="G118" s="8">
        <v>2023</v>
      </c>
      <c r="H118" s="8">
        <v>2025</v>
      </c>
      <c r="I118" s="9">
        <v>9760000</v>
      </c>
      <c r="J118" s="9">
        <v>8000000</v>
      </c>
      <c r="K118" s="9">
        <f t="shared" ref="K118:K120" si="5">SUM(J118*0.85)</f>
        <v>6800000</v>
      </c>
      <c r="L118" s="17"/>
    </row>
    <row r="119" spans="1:12" ht="23.45" customHeight="1" x14ac:dyDescent="0.25">
      <c r="A119" s="2"/>
      <c r="B119" s="298" t="s">
        <v>15</v>
      </c>
      <c r="C119" s="295" t="s">
        <v>292</v>
      </c>
      <c r="D119" s="180" t="s">
        <v>451</v>
      </c>
      <c r="E119" s="166" t="s">
        <v>29</v>
      </c>
      <c r="F119" s="190"/>
      <c r="G119" s="172">
        <v>2023</v>
      </c>
      <c r="H119" s="172">
        <v>2024</v>
      </c>
      <c r="I119" s="173">
        <v>2450927.17</v>
      </c>
      <c r="J119" s="173">
        <v>2008956.68</v>
      </c>
      <c r="K119" s="173">
        <v>869703.01</v>
      </c>
      <c r="L119" s="17"/>
    </row>
    <row r="120" spans="1:12" ht="53.25" customHeight="1" x14ac:dyDescent="0.25">
      <c r="A120" s="2"/>
      <c r="B120" s="298" t="s">
        <v>15</v>
      </c>
      <c r="C120" s="295" t="s">
        <v>295</v>
      </c>
      <c r="D120" s="179" t="s">
        <v>1195</v>
      </c>
      <c r="E120" s="191" t="s">
        <v>29</v>
      </c>
      <c r="F120" s="192" t="s">
        <v>450</v>
      </c>
      <c r="G120" s="193">
        <v>2023</v>
      </c>
      <c r="H120" s="193">
        <v>2025</v>
      </c>
      <c r="I120" s="194">
        <v>1300000</v>
      </c>
      <c r="J120" s="194">
        <v>1065600</v>
      </c>
      <c r="K120" s="194">
        <f t="shared" si="5"/>
        <v>905760</v>
      </c>
      <c r="L120" s="17"/>
    </row>
    <row r="121" spans="1:12" ht="43.15" customHeight="1" x14ac:dyDescent="0.25">
      <c r="A121" s="2"/>
      <c r="B121" s="298" t="s">
        <v>15</v>
      </c>
      <c r="C121" s="295" t="s">
        <v>297</v>
      </c>
      <c r="D121" s="179" t="s">
        <v>452</v>
      </c>
      <c r="E121" s="191" t="s">
        <v>29</v>
      </c>
      <c r="F121" s="192" t="s">
        <v>48</v>
      </c>
      <c r="G121" s="193">
        <v>2023</v>
      </c>
      <c r="H121" s="193">
        <v>2029</v>
      </c>
      <c r="I121" s="194">
        <v>42000000</v>
      </c>
      <c r="J121" s="194">
        <f>(I121*100)/122</f>
        <v>34426229.508196719</v>
      </c>
      <c r="K121" s="194">
        <f>(J121*85)/100</f>
        <v>29262295.081967212</v>
      </c>
      <c r="L121" s="17"/>
    </row>
    <row r="122" spans="1:12" ht="30" x14ac:dyDescent="0.25">
      <c r="A122" s="2"/>
      <c r="B122" s="298" t="s">
        <v>15</v>
      </c>
      <c r="C122" s="295" t="s">
        <v>299</v>
      </c>
      <c r="D122" s="97" t="s">
        <v>453</v>
      </c>
      <c r="E122" s="11" t="s">
        <v>454</v>
      </c>
      <c r="F122" s="11"/>
      <c r="G122" s="15">
        <v>2021</v>
      </c>
      <c r="H122" s="12">
        <v>2023</v>
      </c>
      <c r="I122" s="13">
        <v>4395940.3</v>
      </c>
      <c r="J122" s="13">
        <v>3604223.1</v>
      </c>
      <c r="K122" s="13">
        <v>3127349.2</v>
      </c>
      <c r="L122" s="17"/>
    </row>
    <row r="123" spans="1:12" ht="30" x14ac:dyDescent="0.25">
      <c r="A123" s="2"/>
      <c r="B123" s="298" t="s">
        <v>15</v>
      </c>
      <c r="C123" s="295" t="s">
        <v>304</v>
      </c>
      <c r="D123" s="97" t="s">
        <v>455</v>
      </c>
      <c r="E123" s="11" t="s">
        <v>454</v>
      </c>
      <c r="F123" s="11"/>
      <c r="G123" s="8">
        <v>2022</v>
      </c>
      <c r="H123" s="8">
        <v>2024</v>
      </c>
      <c r="I123" s="9">
        <v>485000</v>
      </c>
      <c r="J123" s="9">
        <f>SUM(I123/1.22)</f>
        <v>397540.98360655736</v>
      </c>
      <c r="K123" s="9">
        <f>SUM(J123*0.85)</f>
        <v>337909.83606557373</v>
      </c>
      <c r="L123" s="17"/>
    </row>
    <row r="124" spans="1:12" x14ac:dyDescent="0.25">
      <c r="A124" s="2"/>
      <c r="B124" s="298" t="s">
        <v>15</v>
      </c>
      <c r="C124" s="295" t="s">
        <v>308</v>
      </c>
      <c r="D124" s="97" t="s">
        <v>456</v>
      </c>
      <c r="E124" s="11" t="s">
        <v>111</v>
      </c>
      <c r="F124" s="97"/>
      <c r="G124" s="12">
        <v>2007</v>
      </c>
      <c r="H124" s="12">
        <v>2023</v>
      </c>
      <c r="I124" s="13">
        <v>7606199</v>
      </c>
      <c r="J124" s="13">
        <v>6993458.9800000004</v>
      </c>
      <c r="K124" s="13">
        <v>5665569</v>
      </c>
      <c r="L124" s="17"/>
    </row>
    <row r="125" spans="1:12" ht="45" x14ac:dyDescent="0.25">
      <c r="A125" s="2"/>
      <c r="B125" s="298" t="s">
        <v>15</v>
      </c>
      <c r="C125" s="295" t="s">
        <v>312</v>
      </c>
      <c r="D125" s="97" t="s">
        <v>457</v>
      </c>
      <c r="E125" s="98" t="s">
        <v>213</v>
      </c>
      <c r="F125" s="98"/>
      <c r="G125" s="12">
        <v>2018</v>
      </c>
      <c r="H125" s="12">
        <v>2023</v>
      </c>
      <c r="I125" s="99">
        <v>1726413</v>
      </c>
      <c r="J125" s="99">
        <v>1415093</v>
      </c>
      <c r="K125" s="99">
        <v>1208489.42</v>
      </c>
      <c r="L125" s="17"/>
    </row>
    <row r="126" spans="1:12" ht="45" x14ac:dyDescent="0.25">
      <c r="A126" s="2"/>
      <c r="B126" s="298" t="s">
        <v>15</v>
      </c>
      <c r="C126" s="295" t="s">
        <v>315</v>
      </c>
      <c r="D126" s="97" t="s">
        <v>458</v>
      </c>
      <c r="E126" s="98" t="s">
        <v>213</v>
      </c>
      <c r="F126" s="97" t="s">
        <v>459</v>
      </c>
      <c r="G126" s="12">
        <v>2018</v>
      </c>
      <c r="H126" s="12">
        <v>2023</v>
      </c>
      <c r="I126" s="99">
        <v>6653045.5199999996</v>
      </c>
      <c r="J126" s="99">
        <v>5453316</v>
      </c>
      <c r="K126" s="99">
        <v>3940408.46</v>
      </c>
      <c r="L126" s="17"/>
    </row>
    <row r="127" spans="1:12" ht="30" x14ac:dyDescent="0.25">
      <c r="A127" s="2"/>
      <c r="B127" s="298" t="s">
        <v>15</v>
      </c>
      <c r="C127" s="295" t="s">
        <v>318</v>
      </c>
      <c r="D127" s="120" t="s">
        <v>460</v>
      </c>
      <c r="E127" s="2" t="s">
        <v>187</v>
      </c>
      <c r="F127" s="121"/>
      <c r="G127" s="8">
        <v>2021</v>
      </c>
      <c r="H127" s="8">
        <v>2026</v>
      </c>
      <c r="I127" s="9">
        <v>2316257.7999999998</v>
      </c>
      <c r="J127" s="9">
        <v>1898571.96</v>
      </c>
      <c r="K127" s="9">
        <v>1260780.03</v>
      </c>
      <c r="L127" s="17"/>
    </row>
    <row r="128" spans="1:12" ht="30" x14ac:dyDescent="0.25">
      <c r="A128" s="2"/>
      <c r="B128" s="298" t="s">
        <v>15</v>
      </c>
      <c r="C128" s="295" t="s">
        <v>477</v>
      </c>
      <c r="D128" s="120" t="s">
        <v>461</v>
      </c>
      <c r="E128" s="2" t="s">
        <v>462</v>
      </c>
      <c r="F128" s="129"/>
      <c r="G128" s="8">
        <v>2022</v>
      </c>
      <c r="H128" s="8">
        <v>2027</v>
      </c>
      <c r="I128" s="9">
        <v>1708000</v>
      </c>
      <c r="J128" s="9">
        <v>1400000</v>
      </c>
      <c r="K128" s="9">
        <v>1000000</v>
      </c>
      <c r="L128" s="17"/>
    </row>
    <row r="129" spans="1:12" ht="30" x14ac:dyDescent="0.25">
      <c r="A129" s="2"/>
      <c r="B129" s="298" t="s">
        <v>15</v>
      </c>
      <c r="C129" s="295" t="s">
        <v>478</v>
      </c>
      <c r="D129" s="120" t="s">
        <v>463</v>
      </c>
      <c r="E129" s="178" t="s">
        <v>18</v>
      </c>
      <c r="F129" s="256" t="s">
        <v>427</v>
      </c>
      <c r="G129" s="172">
        <v>2021</v>
      </c>
      <c r="H129" s="172">
        <v>2028</v>
      </c>
      <c r="I129" s="173">
        <f>J129*1.22</f>
        <v>16124740</v>
      </c>
      <c r="J129" s="173">
        <v>13217000</v>
      </c>
      <c r="K129" s="173">
        <f>J129*0.85</f>
        <v>11234450</v>
      </c>
      <c r="L129" s="17"/>
    </row>
    <row r="130" spans="1:12" ht="30" x14ac:dyDescent="0.25">
      <c r="A130" s="2"/>
      <c r="B130" s="298" t="s">
        <v>15</v>
      </c>
      <c r="C130" s="295" t="s">
        <v>480</v>
      </c>
      <c r="D130" s="95" t="s">
        <v>464</v>
      </c>
      <c r="E130" s="2" t="s">
        <v>398</v>
      </c>
      <c r="F130" s="121"/>
      <c r="G130" s="8">
        <v>2025</v>
      </c>
      <c r="H130" s="8">
        <v>2027</v>
      </c>
      <c r="I130" s="9">
        <v>10000000</v>
      </c>
      <c r="J130" s="9">
        <v>8200000</v>
      </c>
      <c r="K130" s="9">
        <v>6970000</v>
      </c>
      <c r="L130" s="17"/>
    </row>
    <row r="131" spans="1:12" ht="29.45" customHeight="1" x14ac:dyDescent="0.25">
      <c r="A131" s="2"/>
      <c r="B131" s="221" t="s">
        <v>65</v>
      </c>
      <c r="C131" s="295" t="s">
        <v>482</v>
      </c>
      <c r="D131" s="16" t="s">
        <v>465</v>
      </c>
      <c r="E131" s="16" t="s">
        <v>359</v>
      </c>
      <c r="F131" s="94"/>
      <c r="G131" s="15">
        <v>2022</v>
      </c>
      <c r="H131" s="15">
        <v>2027</v>
      </c>
      <c r="I131" s="18">
        <v>927200</v>
      </c>
      <c r="J131" s="18">
        <v>760000</v>
      </c>
      <c r="K131" s="18">
        <v>760000</v>
      </c>
    </row>
    <row r="132" spans="1:12" ht="21" customHeight="1" x14ac:dyDescent="0.25">
      <c r="A132" s="2"/>
      <c r="B132" s="221" t="s">
        <v>65</v>
      </c>
      <c r="C132" s="295" t="s">
        <v>484</v>
      </c>
      <c r="D132" s="10" t="s">
        <v>466</v>
      </c>
      <c r="E132" s="10" t="s">
        <v>362</v>
      </c>
      <c r="F132" s="22"/>
      <c r="G132" s="8">
        <v>2022</v>
      </c>
      <c r="H132" s="8">
        <v>2024</v>
      </c>
      <c r="I132" s="9">
        <v>915000</v>
      </c>
      <c r="J132" s="9">
        <v>750000</v>
      </c>
      <c r="K132" s="9">
        <v>665000</v>
      </c>
    </row>
    <row r="133" spans="1:12" ht="21" customHeight="1" x14ac:dyDescent="0.25">
      <c r="A133" s="2"/>
      <c r="B133" s="221" t="s">
        <v>65</v>
      </c>
      <c r="C133" s="295" t="s">
        <v>486</v>
      </c>
      <c r="D133" s="10" t="s">
        <v>1073</v>
      </c>
      <c r="E133" s="10" t="s">
        <v>89</v>
      </c>
      <c r="F133" s="22"/>
      <c r="G133" s="8">
        <v>2023</v>
      </c>
      <c r="H133" s="8">
        <v>2027</v>
      </c>
      <c r="I133" s="9">
        <v>500000</v>
      </c>
      <c r="J133" s="9">
        <v>409836.66</v>
      </c>
      <c r="K133" s="9">
        <v>348360.66</v>
      </c>
    </row>
    <row r="134" spans="1:12" ht="33" customHeight="1" x14ac:dyDescent="0.25">
      <c r="A134" s="2"/>
      <c r="B134" s="221" t="s">
        <v>65</v>
      </c>
      <c r="C134" s="295" t="s">
        <v>489</v>
      </c>
      <c r="D134" s="10" t="s">
        <v>1074</v>
      </c>
      <c r="E134" s="10" t="s">
        <v>126</v>
      </c>
      <c r="F134" s="22"/>
      <c r="G134" s="8">
        <v>2024</v>
      </c>
      <c r="H134" s="8">
        <v>2027</v>
      </c>
      <c r="I134" s="9">
        <v>1342000</v>
      </c>
      <c r="J134" s="9">
        <v>1100000</v>
      </c>
      <c r="K134" s="9">
        <v>1100000</v>
      </c>
    </row>
    <row r="135" spans="1:12" ht="34.5" customHeight="1" x14ac:dyDescent="0.25">
      <c r="A135" s="2"/>
      <c r="B135" s="221" t="s">
        <v>65</v>
      </c>
      <c r="C135" s="295" t="s">
        <v>491</v>
      </c>
      <c r="D135" s="10" t="s">
        <v>1075</v>
      </c>
      <c r="E135" s="10" t="s">
        <v>1076</v>
      </c>
      <c r="F135" s="22" t="s">
        <v>1077</v>
      </c>
      <c r="G135" s="8">
        <v>2023</v>
      </c>
      <c r="H135" s="8">
        <v>2027</v>
      </c>
      <c r="I135" s="9">
        <v>298000</v>
      </c>
      <c r="J135" s="9">
        <v>245000</v>
      </c>
      <c r="K135" s="9">
        <v>208000</v>
      </c>
    </row>
    <row r="136" spans="1:12" ht="32.450000000000003" customHeight="1" x14ac:dyDescent="0.25">
      <c r="A136" s="2"/>
      <c r="B136" s="221" t="s">
        <v>65</v>
      </c>
      <c r="C136" s="295" t="s">
        <v>493</v>
      </c>
      <c r="D136" s="10" t="s">
        <v>467</v>
      </c>
      <c r="E136" s="10" t="s">
        <v>468</v>
      </c>
      <c r="F136" s="22"/>
      <c r="G136" s="8">
        <v>2023</v>
      </c>
      <c r="H136" s="8">
        <v>2027</v>
      </c>
      <c r="I136" s="9">
        <v>1500000</v>
      </c>
      <c r="J136" s="9">
        <v>1229508</v>
      </c>
      <c r="K136" s="9">
        <v>900000</v>
      </c>
    </row>
    <row r="137" spans="1:12" ht="43.15" customHeight="1" x14ac:dyDescent="0.25">
      <c r="A137" s="2"/>
      <c r="B137" s="221" t="s">
        <v>65</v>
      </c>
      <c r="C137" s="295" t="s">
        <v>495</v>
      </c>
      <c r="D137" s="10" t="s">
        <v>469</v>
      </c>
      <c r="E137" s="10" t="s">
        <v>470</v>
      </c>
      <c r="F137" s="22"/>
      <c r="G137" s="8">
        <v>2021</v>
      </c>
      <c r="H137" s="8">
        <v>2023</v>
      </c>
      <c r="I137" s="9">
        <v>5500000</v>
      </c>
      <c r="J137" s="9">
        <v>5500000</v>
      </c>
      <c r="K137" s="9">
        <v>4675000</v>
      </c>
    </row>
    <row r="138" spans="1:12" ht="43.15" customHeight="1" x14ac:dyDescent="0.25">
      <c r="A138" s="2"/>
      <c r="B138" s="221" t="s">
        <v>65</v>
      </c>
      <c r="C138" s="295" t="s">
        <v>497</v>
      </c>
      <c r="D138" s="10" t="s">
        <v>465</v>
      </c>
      <c r="E138" s="10" t="s">
        <v>159</v>
      </c>
      <c r="F138" s="22"/>
      <c r="G138" s="8">
        <v>2022</v>
      </c>
      <c r="H138" s="8">
        <v>2027</v>
      </c>
      <c r="I138" s="9">
        <v>2500000</v>
      </c>
      <c r="J138" s="9">
        <v>2049180.33</v>
      </c>
      <c r="K138" s="9">
        <v>1741803.28</v>
      </c>
    </row>
    <row r="139" spans="1:12" ht="43.15" customHeight="1" x14ac:dyDescent="0.25">
      <c r="A139" s="2"/>
      <c r="B139" s="221" t="s">
        <v>65</v>
      </c>
      <c r="C139" s="295" t="s">
        <v>499</v>
      </c>
      <c r="D139" s="10" t="s">
        <v>471</v>
      </c>
      <c r="E139" s="10" t="s">
        <v>134</v>
      </c>
      <c r="F139" s="22"/>
      <c r="G139" s="8">
        <v>2021</v>
      </c>
      <c r="H139" s="8">
        <v>2022</v>
      </c>
      <c r="I139" s="9">
        <v>1025208.15</v>
      </c>
      <c r="J139" s="9">
        <v>854340.12</v>
      </c>
      <c r="K139" s="9">
        <v>726189.1</v>
      </c>
    </row>
    <row r="140" spans="1:12" ht="43.15" customHeight="1" x14ac:dyDescent="0.25">
      <c r="A140" s="2"/>
      <c r="B140" s="221" t="s">
        <v>65</v>
      </c>
      <c r="C140" s="295" t="s">
        <v>501</v>
      </c>
      <c r="D140" s="10" t="s">
        <v>472</v>
      </c>
      <c r="E140" s="10" t="s">
        <v>134</v>
      </c>
      <c r="F140" s="22"/>
      <c r="G140" s="8">
        <v>2024</v>
      </c>
      <c r="H140" s="8">
        <v>2025</v>
      </c>
      <c r="I140" s="9">
        <v>170800</v>
      </c>
      <c r="J140" s="9">
        <v>140000</v>
      </c>
      <c r="K140" s="9">
        <v>119000</v>
      </c>
    </row>
    <row r="141" spans="1:12" ht="54" customHeight="1" x14ac:dyDescent="0.25">
      <c r="A141" s="2"/>
      <c r="B141" s="221" t="s">
        <v>65</v>
      </c>
      <c r="C141" s="295" t="s">
        <v>505</v>
      </c>
      <c r="D141" s="10" t="s">
        <v>473</v>
      </c>
      <c r="E141" s="10" t="s">
        <v>134</v>
      </c>
      <c r="F141" s="22"/>
      <c r="G141" s="8">
        <v>2024</v>
      </c>
      <c r="H141" s="8">
        <v>2025</v>
      </c>
      <c r="I141" s="9">
        <v>158600</v>
      </c>
      <c r="J141" s="9">
        <v>130000</v>
      </c>
      <c r="K141" s="9">
        <v>110500</v>
      </c>
    </row>
    <row r="142" spans="1:12" ht="30" x14ac:dyDescent="0.25">
      <c r="A142" s="2"/>
      <c r="B142" s="221" t="s">
        <v>65</v>
      </c>
      <c r="C142" s="295" t="s">
        <v>508</v>
      </c>
      <c r="D142" s="10" t="s">
        <v>474</v>
      </c>
      <c r="E142" s="10" t="s">
        <v>134</v>
      </c>
      <c r="F142" s="22"/>
      <c r="G142" s="8">
        <v>2024</v>
      </c>
      <c r="H142" s="8">
        <v>2025</v>
      </c>
      <c r="I142" s="9">
        <v>158600</v>
      </c>
      <c r="J142" s="9">
        <v>130000</v>
      </c>
      <c r="K142" s="9">
        <v>110500</v>
      </c>
    </row>
    <row r="143" spans="1:12" ht="48" customHeight="1" x14ac:dyDescent="0.25">
      <c r="A143" s="2"/>
      <c r="B143" s="221" t="s">
        <v>65</v>
      </c>
      <c r="C143" s="295" t="s">
        <v>512</v>
      </c>
      <c r="D143" s="10" t="s">
        <v>475</v>
      </c>
      <c r="E143" s="10" t="s">
        <v>134</v>
      </c>
      <c r="F143" s="22"/>
      <c r="G143" s="8">
        <v>2026</v>
      </c>
      <c r="H143" s="8">
        <v>2027</v>
      </c>
      <c r="I143" s="9">
        <v>1220000</v>
      </c>
      <c r="J143" s="9">
        <v>2000000</v>
      </c>
      <c r="K143" s="9">
        <v>850000</v>
      </c>
    </row>
    <row r="144" spans="1:12" ht="48" customHeight="1" x14ac:dyDescent="0.25">
      <c r="A144" s="166"/>
      <c r="B144" s="261" t="s">
        <v>94</v>
      </c>
      <c r="C144" s="296" t="s">
        <v>516</v>
      </c>
      <c r="D144" s="170" t="s">
        <v>1096</v>
      </c>
      <c r="E144" s="170" t="s">
        <v>97</v>
      </c>
      <c r="F144" s="186"/>
      <c r="G144" s="172">
        <v>2024</v>
      </c>
      <c r="H144" s="172">
        <v>2026</v>
      </c>
      <c r="I144" s="173">
        <v>6177465.2999999998</v>
      </c>
      <c r="J144" s="173">
        <v>5063496.1500000004</v>
      </c>
      <c r="K144" s="173">
        <v>4303971.7300000004</v>
      </c>
    </row>
    <row r="145" spans="1:11" ht="28.9" customHeight="1" x14ac:dyDescent="0.25">
      <c r="A145" s="166"/>
      <c r="B145" s="261" t="s">
        <v>94</v>
      </c>
      <c r="C145" s="296" t="s">
        <v>518</v>
      </c>
      <c r="D145" s="166" t="s">
        <v>476</v>
      </c>
      <c r="E145" s="170" t="s">
        <v>238</v>
      </c>
      <c r="F145" s="166"/>
      <c r="G145" s="172">
        <v>2025</v>
      </c>
      <c r="H145" s="172">
        <v>2025</v>
      </c>
      <c r="I145" s="249">
        <v>342400</v>
      </c>
      <c r="J145" s="249">
        <v>280655.74</v>
      </c>
      <c r="K145" s="249">
        <v>238557.38</v>
      </c>
    </row>
    <row r="146" spans="1:11" ht="44.45" customHeight="1" x14ac:dyDescent="0.25">
      <c r="A146" s="166"/>
      <c r="B146" s="261" t="s">
        <v>94</v>
      </c>
      <c r="C146" s="296"/>
      <c r="D146" s="170" t="s">
        <v>1087</v>
      </c>
      <c r="E146" s="170" t="s">
        <v>97</v>
      </c>
      <c r="F146" s="166"/>
      <c r="G146" s="172">
        <v>2022</v>
      </c>
      <c r="H146" s="255">
        <v>2024</v>
      </c>
      <c r="I146" s="249">
        <v>1211155</v>
      </c>
      <c r="J146" s="249">
        <v>992750</v>
      </c>
      <c r="K146" s="173">
        <v>843837.5</v>
      </c>
    </row>
    <row r="147" spans="1:11" ht="31.15" customHeight="1" x14ac:dyDescent="0.25">
      <c r="A147" s="2"/>
      <c r="B147" s="300" t="s">
        <v>94</v>
      </c>
      <c r="C147" s="295" t="s">
        <v>520</v>
      </c>
      <c r="D147" s="10" t="s">
        <v>479</v>
      </c>
      <c r="E147" s="49" t="s">
        <v>97</v>
      </c>
      <c r="F147" s="2"/>
      <c r="G147" s="8">
        <v>2021</v>
      </c>
      <c r="H147" s="8">
        <v>2022</v>
      </c>
      <c r="I147" s="27">
        <v>1755006.34</v>
      </c>
      <c r="J147" s="27">
        <v>1439160.94</v>
      </c>
      <c r="K147" s="27">
        <v>1212414.47</v>
      </c>
    </row>
    <row r="148" spans="1:11" ht="22.15" customHeight="1" x14ac:dyDescent="0.25">
      <c r="A148" s="2"/>
      <c r="B148" s="301" t="s">
        <v>139</v>
      </c>
      <c r="C148" s="295" t="s">
        <v>523</v>
      </c>
      <c r="D148" s="60" t="s">
        <v>481</v>
      </c>
      <c r="E148" s="30" t="s">
        <v>151</v>
      </c>
      <c r="F148" s="40"/>
      <c r="G148" s="43">
        <v>2022</v>
      </c>
      <c r="H148" s="43">
        <v>2023</v>
      </c>
      <c r="I148" s="71">
        <v>1000000</v>
      </c>
      <c r="J148" s="92"/>
      <c r="K148" s="71">
        <v>850000</v>
      </c>
    </row>
    <row r="149" spans="1:11" ht="30" x14ac:dyDescent="0.25">
      <c r="A149" s="2"/>
      <c r="B149" s="301" t="s">
        <v>139</v>
      </c>
      <c r="C149" s="295" t="s">
        <v>526</v>
      </c>
      <c r="D149" s="61" t="s">
        <v>483</v>
      </c>
      <c r="E149" s="30" t="s">
        <v>162</v>
      </c>
      <c r="F149" s="40"/>
      <c r="G149" s="43">
        <v>2024</v>
      </c>
      <c r="H149" s="43">
        <v>2026</v>
      </c>
      <c r="I149" s="92">
        <v>6100000</v>
      </c>
      <c r="J149" s="71">
        <v>5000000</v>
      </c>
      <c r="K149" s="71"/>
    </row>
    <row r="150" spans="1:11" ht="25.5" x14ac:dyDescent="0.25">
      <c r="A150" s="2"/>
      <c r="B150" s="301" t="s">
        <v>139</v>
      </c>
      <c r="C150" s="295" t="s">
        <v>1072</v>
      </c>
      <c r="D150" s="62" t="s">
        <v>485</v>
      </c>
      <c r="E150" s="30" t="s">
        <v>142</v>
      </c>
      <c r="F150" s="40"/>
      <c r="G150" s="43">
        <v>2023</v>
      </c>
      <c r="H150" s="43">
        <v>2024</v>
      </c>
      <c r="I150" s="71">
        <v>854000</v>
      </c>
      <c r="J150" s="71">
        <v>700000</v>
      </c>
      <c r="K150" s="71">
        <v>595000</v>
      </c>
    </row>
    <row r="151" spans="1:11" ht="28.9" customHeight="1" x14ac:dyDescent="0.25">
      <c r="A151" s="2"/>
      <c r="B151" s="301" t="s">
        <v>139</v>
      </c>
      <c r="C151" s="295" t="s">
        <v>535</v>
      </c>
      <c r="D151" s="36" t="s">
        <v>487</v>
      </c>
      <c r="E151" s="30" t="s">
        <v>208</v>
      </c>
      <c r="F151" s="40" t="s">
        <v>488</v>
      </c>
      <c r="G151" s="43"/>
      <c r="H151" s="43"/>
      <c r="I151" s="71">
        <v>864924.7</v>
      </c>
      <c r="J151" s="71">
        <v>708954.67</v>
      </c>
      <c r="K151" s="71">
        <v>545020.24</v>
      </c>
    </row>
    <row r="152" spans="1:11" ht="22.9" customHeight="1" x14ac:dyDescent="0.25">
      <c r="A152" s="2"/>
      <c r="B152" s="301" t="s">
        <v>139</v>
      </c>
      <c r="C152" s="295" t="s">
        <v>538</v>
      </c>
      <c r="D152" s="30" t="s">
        <v>490</v>
      </c>
      <c r="E152" s="30" t="s">
        <v>252</v>
      </c>
      <c r="F152" s="40"/>
      <c r="G152" s="43">
        <v>2022</v>
      </c>
      <c r="H152" s="43">
        <v>2023</v>
      </c>
      <c r="I152" s="73">
        <v>200000</v>
      </c>
      <c r="J152" s="74">
        <v>163934.43</v>
      </c>
      <c r="K152" s="71">
        <v>139344.26999999999</v>
      </c>
    </row>
    <row r="153" spans="1:11" x14ac:dyDescent="0.25">
      <c r="A153" s="2"/>
      <c r="B153" s="301" t="s">
        <v>139</v>
      </c>
      <c r="C153" s="295" t="s">
        <v>541</v>
      </c>
      <c r="D153" s="30" t="s">
        <v>492</v>
      </c>
      <c r="E153" s="30" t="s">
        <v>252</v>
      </c>
      <c r="F153" s="40"/>
      <c r="G153" s="43">
        <v>2022</v>
      </c>
      <c r="H153" s="68">
        <v>2023</v>
      </c>
      <c r="I153" s="71">
        <v>600000</v>
      </c>
      <c r="J153" s="75">
        <v>491803.28</v>
      </c>
      <c r="K153" s="71">
        <v>418032.78</v>
      </c>
    </row>
    <row r="154" spans="1:11" x14ac:dyDescent="0.25">
      <c r="A154" s="2"/>
      <c r="B154" s="301" t="s">
        <v>139</v>
      </c>
      <c r="C154" s="295" t="s">
        <v>543</v>
      </c>
      <c r="D154" s="30" t="s">
        <v>494</v>
      </c>
      <c r="E154" s="30" t="s">
        <v>384</v>
      </c>
      <c r="F154" s="40"/>
      <c r="G154" s="8">
        <v>2025</v>
      </c>
      <c r="H154" s="8">
        <v>2027</v>
      </c>
      <c r="I154" s="76">
        <v>1188500</v>
      </c>
      <c r="J154" s="77">
        <v>974180.33</v>
      </c>
      <c r="K154" s="76">
        <v>633217.21</v>
      </c>
    </row>
    <row r="155" spans="1:11" x14ac:dyDescent="0.25">
      <c r="A155" s="2"/>
      <c r="B155" s="301" t="s">
        <v>139</v>
      </c>
      <c r="C155" s="295" t="s">
        <v>547</v>
      </c>
      <c r="D155" s="30" t="s">
        <v>496</v>
      </c>
      <c r="E155" s="30" t="s">
        <v>384</v>
      </c>
      <c r="F155" s="40"/>
      <c r="G155" s="8">
        <v>2025</v>
      </c>
      <c r="H155" s="8">
        <v>2027</v>
      </c>
      <c r="I155" s="76">
        <v>219600</v>
      </c>
      <c r="J155" s="76">
        <v>180000</v>
      </c>
      <c r="K155" s="76">
        <v>117000</v>
      </c>
    </row>
    <row r="156" spans="1:11" x14ac:dyDescent="0.25">
      <c r="A156" s="2"/>
      <c r="B156" s="301" t="s">
        <v>139</v>
      </c>
      <c r="C156" s="295" t="s">
        <v>550</v>
      </c>
      <c r="D156" s="30" t="s">
        <v>498</v>
      </c>
      <c r="E156" s="30" t="s">
        <v>384</v>
      </c>
      <c r="F156" s="40"/>
      <c r="G156" s="8">
        <v>2025</v>
      </c>
      <c r="H156" s="8">
        <v>2027</v>
      </c>
      <c r="I156" s="71">
        <v>185660</v>
      </c>
      <c r="J156" s="71">
        <v>152180.32999999999</v>
      </c>
      <c r="K156" s="71">
        <v>98917.21</v>
      </c>
    </row>
    <row r="157" spans="1:11" x14ac:dyDescent="0.25">
      <c r="A157" s="2"/>
      <c r="B157" s="301" t="s">
        <v>139</v>
      </c>
      <c r="C157" s="295" t="s">
        <v>1040</v>
      </c>
      <c r="D157" s="30" t="s">
        <v>500</v>
      </c>
      <c r="E157" s="30" t="s">
        <v>384</v>
      </c>
      <c r="F157" s="40"/>
      <c r="G157" s="8">
        <v>2025</v>
      </c>
      <c r="H157" s="8">
        <v>2027</v>
      </c>
      <c r="I157" s="71">
        <v>291800</v>
      </c>
      <c r="J157" s="71">
        <v>239180.33</v>
      </c>
      <c r="K157" s="71">
        <v>155467.21</v>
      </c>
    </row>
    <row r="158" spans="1:11" x14ac:dyDescent="0.25">
      <c r="A158" s="2"/>
      <c r="B158" s="301" t="s">
        <v>139</v>
      </c>
      <c r="C158" s="295" t="s">
        <v>553</v>
      </c>
      <c r="D158" s="30" t="s">
        <v>502</v>
      </c>
      <c r="E158" s="30" t="s">
        <v>384</v>
      </c>
      <c r="F158" s="40"/>
      <c r="G158" s="8">
        <v>2025</v>
      </c>
      <c r="H158" s="8">
        <v>2027</v>
      </c>
      <c r="I158" s="71">
        <v>450400</v>
      </c>
      <c r="J158" s="71">
        <v>369180.33</v>
      </c>
      <c r="K158" s="71">
        <v>239967.21</v>
      </c>
    </row>
    <row r="159" spans="1:11" x14ac:dyDescent="0.25">
      <c r="A159" s="2"/>
      <c r="B159" s="297"/>
    </row>
    <row r="160" spans="1:11" ht="15.75" x14ac:dyDescent="0.25">
      <c r="A160" s="2"/>
      <c r="B160" s="297"/>
      <c r="C160" s="317" t="s">
        <v>503</v>
      </c>
      <c r="D160" s="317"/>
      <c r="E160" s="317"/>
      <c r="F160" s="317"/>
      <c r="G160" s="317"/>
      <c r="H160" s="317"/>
      <c r="I160" s="317"/>
      <c r="J160" s="317"/>
      <c r="K160" s="19"/>
    </row>
    <row r="161" spans="1:11" x14ac:dyDescent="0.25">
      <c r="A161" s="2"/>
      <c r="B161" s="297"/>
    </row>
    <row r="162" spans="1:11" x14ac:dyDescent="0.25">
      <c r="A162" s="2"/>
      <c r="B162" s="297"/>
      <c r="C162" s="318" t="s">
        <v>3</v>
      </c>
      <c r="D162" s="319" t="s">
        <v>4</v>
      </c>
      <c r="E162" s="319" t="s">
        <v>5</v>
      </c>
      <c r="F162" s="319" t="s">
        <v>6</v>
      </c>
      <c r="G162" s="321" t="s">
        <v>7</v>
      </c>
      <c r="H162" s="321"/>
      <c r="I162" s="321" t="s">
        <v>8</v>
      </c>
      <c r="J162" s="321"/>
      <c r="K162" s="316" t="s">
        <v>9</v>
      </c>
    </row>
    <row r="163" spans="1:11" ht="30" x14ac:dyDescent="0.25">
      <c r="A163" s="2"/>
      <c r="B163" s="297"/>
      <c r="C163" s="318"/>
      <c r="D163" s="319"/>
      <c r="E163" s="319"/>
      <c r="F163" s="319"/>
      <c r="G163" s="3" t="s">
        <v>10</v>
      </c>
      <c r="H163" s="3" t="s">
        <v>11</v>
      </c>
      <c r="I163" s="4" t="s">
        <v>12</v>
      </c>
      <c r="J163" s="4" t="s">
        <v>13</v>
      </c>
      <c r="K163" s="316"/>
    </row>
    <row r="164" spans="1:11" x14ac:dyDescent="0.25">
      <c r="A164" s="2"/>
      <c r="B164" s="297"/>
      <c r="C164" s="322" t="s">
        <v>504</v>
      </c>
      <c r="D164" s="322"/>
      <c r="E164" s="322"/>
      <c r="F164" s="322"/>
      <c r="G164" s="322"/>
      <c r="H164" s="311"/>
      <c r="I164" s="103">
        <f>SUM(I165:I170)</f>
        <v>15902200</v>
      </c>
      <c r="J164" s="103">
        <f t="shared" ref="J164:K164" si="6">SUM(J165:J170)</f>
        <v>13045517.836065574</v>
      </c>
      <c r="K164" s="103">
        <f t="shared" si="6"/>
        <v>10508212.360655738</v>
      </c>
    </row>
    <row r="165" spans="1:11" ht="36" x14ac:dyDescent="0.25">
      <c r="A165" s="2"/>
      <c r="B165" s="221" t="s">
        <v>65</v>
      </c>
      <c r="C165" s="28" t="s">
        <v>556</v>
      </c>
      <c r="D165" s="10" t="s">
        <v>506</v>
      </c>
      <c r="E165" s="10" t="s">
        <v>92</v>
      </c>
      <c r="F165" s="22" t="s">
        <v>507</v>
      </c>
      <c r="G165" s="8">
        <v>2022</v>
      </c>
      <c r="H165" s="8">
        <v>2025</v>
      </c>
      <c r="I165" s="9">
        <v>800000</v>
      </c>
      <c r="J165" s="9">
        <v>666666</v>
      </c>
      <c r="K165" s="9">
        <v>122623</v>
      </c>
    </row>
    <row r="166" spans="1:11" ht="29.45" customHeight="1" x14ac:dyDescent="0.25">
      <c r="A166" s="2"/>
      <c r="B166" s="221" t="s">
        <v>65</v>
      </c>
      <c r="C166" s="28" t="s">
        <v>559</v>
      </c>
      <c r="D166" s="10" t="s">
        <v>509</v>
      </c>
      <c r="E166" s="10" t="s">
        <v>510</v>
      </c>
      <c r="F166" s="22" t="s">
        <v>511</v>
      </c>
      <c r="G166" s="8">
        <v>2022</v>
      </c>
      <c r="H166" s="8">
        <v>2026</v>
      </c>
      <c r="I166" s="9">
        <v>297000</v>
      </c>
      <c r="J166" s="9">
        <v>243442</v>
      </c>
      <c r="K166" s="9">
        <v>70491</v>
      </c>
    </row>
    <row r="167" spans="1:11" ht="29.45" customHeight="1" x14ac:dyDescent="0.25">
      <c r="A167" s="2"/>
      <c r="B167" s="221" t="s">
        <v>65</v>
      </c>
      <c r="C167" s="28" t="s">
        <v>561</v>
      </c>
      <c r="D167" s="170" t="s">
        <v>513</v>
      </c>
      <c r="E167" s="170" t="s">
        <v>514</v>
      </c>
      <c r="F167" s="186" t="s">
        <v>515</v>
      </c>
      <c r="G167" s="172">
        <v>2022</v>
      </c>
      <c r="H167" s="172">
        <v>2027</v>
      </c>
      <c r="I167" s="173">
        <v>8000000</v>
      </c>
      <c r="J167" s="173">
        <f>(I167*100)/122</f>
        <v>6557377.0491803279</v>
      </c>
      <c r="K167" s="173">
        <f>(J167*85)/100</f>
        <v>5573770.4918032791</v>
      </c>
    </row>
    <row r="168" spans="1:11" ht="29.45" customHeight="1" x14ac:dyDescent="0.25">
      <c r="A168" s="2"/>
      <c r="B168" s="221" t="s">
        <v>65</v>
      </c>
      <c r="C168" s="28" t="s">
        <v>564</v>
      </c>
      <c r="D168" s="170" t="s">
        <v>517</v>
      </c>
      <c r="E168" s="170" t="s">
        <v>514</v>
      </c>
      <c r="F168" s="186" t="s">
        <v>515</v>
      </c>
      <c r="G168" s="172">
        <v>2022</v>
      </c>
      <c r="H168" s="172">
        <v>2027</v>
      </c>
      <c r="I168" s="173">
        <v>5000000</v>
      </c>
      <c r="J168" s="173">
        <f>(I168*100)/122</f>
        <v>4098360.6557377051</v>
      </c>
      <c r="K168" s="173">
        <f>(J168*85)/100</f>
        <v>3483606.5573770492</v>
      </c>
    </row>
    <row r="169" spans="1:11" ht="29.45" customHeight="1" x14ac:dyDescent="0.25">
      <c r="A169" s="2"/>
      <c r="B169" s="221" t="s">
        <v>65</v>
      </c>
      <c r="C169" s="28" t="s">
        <v>566</v>
      </c>
      <c r="D169" s="170" t="s">
        <v>519</v>
      </c>
      <c r="E169" s="170" t="s">
        <v>514</v>
      </c>
      <c r="F169" s="186" t="s">
        <v>48</v>
      </c>
      <c r="G169" s="172">
        <v>2022</v>
      </c>
      <c r="H169" s="172">
        <v>2027</v>
      </c>
      <c r="I169" s="173">
        <v>1000000</v>
      </c>
      <c r="J169" s="173">
        <f>(I169*100)/122</f>
        <v>819672.13114754099</v>
      </c>
      <c r="K169" s="173">
        <f>(J169*85)/100</f>
        <v>696721.31147540989</v>
      </c>
    </row>
    <row r="170" spans="1:11" ht="30" x14ac:dyDescent="0.25">
      <c r="A170" s="2"/>
      <c r="B170" s="298" t="s">
        <v>15</v>
      </c>
      <c r="C170" s="28" t="s">
        <v>569</v>
      </c>
      <c r="D170" s="2" t="s">
        <v>521</v>
      </c>
      <c r="E170" s="166" t="s">
        <v>18</v>
      </c>
      <c r="F170" s="178" t="s">
        <v>427</v>
      </c>
      <c r="G170" s="183">
        <v>2021</v>
      </c>
      <c r="H170" s="183">
        <v>2027</v>
      </c>
      <c r="I170" s="173">
        <f>J170*1.22</f>
        <v>805200</v>
      </c>
      <c r="J170" s="173">
        <f>550000*1.2</f>
        <v>660000</v>
      </c>
      <c r="K170" s="173">
        <f>J170*0.85</f>
        <v>561000</v>
      </c>
    </row>
    <row r="171" spans="1:11" x14ac:dyDescent="0.25">
      <c r="A171" s="2"/>
      <c r="B171" s="297"/>
      <c r="C171" s="322" t="s">
        <v>522</v>
      </c>
      <c r="D171" s="322"/>
      <c r="E171" s="322"/>
      <c r="F171" s="322"/>
      <c r="G171" s="322"/>
      <c r="H171" s="311"/>
      <c r="I171" s="103">
        <f>SUM(I172:I173)</f>
        <v>9500000</v>
      </c>
      <c r="J171" s="103">
        <f t="shared" ref="J171:K171" si="7">SUM(J172:J173)</f>
        <v>7786885.2459016386</v>
      </c>
      <c r="K171" s="103">
        <f t="shared" si="7"/>
        <v>7360369.0845901631</v>
      </c>
    </row>
    <row r="172" spans="1:11" ht="89.25" x14ac:dyDescent="0.25">
      <c r="A172" s="2"/>
      <c r="B172" s="302" t="s">
        <v>15</v>
      </c>
      <c r="C172" s="293" t="s">
        <v>574</v>
      </c>
      <c r="D172" s="30" t="s">
        <v>524</v>
      </c>
      <c r="E172" s="25" t="s">
        <v>36</v>
      </c>
      <c r="F172" s="129" t="s">
        <v>525</v>
      </c>
      <c r="G172" s="8">
        <v>2022</v>
      </c>
      <c r="H172" s="8">
        <v>2027</v>
      </c>
      <c r="I172" s="9">
        <v>6500000</v>
      </c>
      <c r="J172" s="9">
        <f>SUM(I172/1.22)</f>
        <v>5327868.8524590163</v>
      </c>
      <c r="K172" s="9">
        <f>SUM(J172*0.85)</f>
        <v>4528688.5245901635</v>
      </c>
    </row>
    <row r="173" spans="1:11" ht="63.75" x14ac:dyDescent="0.25">
      <c r="A173" s="2"/>
      <c r="B173" s="302" t="s">
        <v>15</v>
      </c>
      <c r="C173" s="293" t="s">
        <v>577</v>
      </c>
      <c r="D173" s="30" t="s">
        <v>527</v>
      </c>
      <c r="E173" s="25" t="s">
        <v>528</v>
      </c>
      <c r="F173" s="129" t="s">
        <v>529</v>
      </c>
      <c r="G173" s="8">
        <v>2022</v>
      </c>
      <c r="H173" s="8">
        <v>2027</v>
      </c>
      <c r="I173" s="9">
        <v>3000000</v>
      </c>
      <c r="J173" s="9">
        <f>SUM(I173/1.22)</f>
        <v>2459016.3934426229</v>
      </c>
      <c r="K173" s="9">
        <v>2831680.56</v>
      </c>
    </row>
    <row r="174" spans="1:11" x14ac:dyDescent="0.25">
      <c r="A174" s="2"/>
      <c r="B174" s="297"/>
      <c r="C174" s="322" t="s">
        <v>530</v>
      </c>
      <c r="D174" s="322"/>
      <c r="E174" s="322"/>
      <c r="F174" s="322"/>
      <c r="G174" s="322"/>
      <c r="H174" s="311"/>
      <c r="I174" s="103">
        <f>SUM(I175)</f>
        <v>3077200</v>
      </c>
      <c r="J174" s="103">
        <f>SUM(J175)</f>
        <v>2522295.0819672132</v>
      </c>
      <c r="K174" s="103">
        <f>SUM(K175)</f>
        <v>2143950.8196721314</v>
      </c>
    </row>
    <row r="175" spans="1:11" x14ac:dyDescent="0.25">
      <c r="A175" s="2"/>
      <c r="B175" s="302" t="s">
        <v>15</v>
      </c>
      <c r="C175" s="28" t="s">
        <v>580</v>
      </c>
      <c r="D175" s="2" t="s">
        <v>531</v>
      </c>
      <c r="E175" s="2" t="s">
        <v>532</v>
      </c>
      <c r="F175" s="2" t="s">
        <v>29</v>
      </c>
      <c r="G175" s="2">
        <v>2024</v>
      </c>
      <c r="H175" s="2">
        <v>2027</v>
      </c>
      <c r="I175" s="6">
        <v>3077200</v>
      </c>
      <c r="J175" s="9">
        <f>(I175*100)/122</f>
        <v>2522295.0819672132</v>
      </c>
      <c r="K175" s="9">
        <f>(J175*85)/100</f>
        <v>2143950.8196721314</v>
      </c>
    </row>
    <row r="176" spans="1:11" x14ac:dyDescent="0.25">
      <c r="A176" s="2"/>
      <c r="B176" s="297"/>
    </row>
    <row r="177" spans="1:11" ht="15.75" x14ac:dyDescent="0.25">
      <c r="A177" s="2"/>
      <c r="B177" s="297"/>
      <c r="C177" s="317" t="s">
        <v>533</v>
      </c>
      <c r="D177" s="317"/>
      <c r="E177" s="317"/>
      <c r="F177" s="317"/>
      <c r="G177" s="317"/>
      <c r="H177" s="317"/>
      <c r="I177" s="317"/>
      <c r="J177" s="317"/>
      <c r="K177" s="19"/>
    </row>
    <row r="178" spans="1:11" x14ac:dyDescent="0.25">
      <c r="A178" s="2"/>
      <c r="B178" s="297"/>
    </row>
    <row r="179" spans="1:11" x14ac:dyDescent="0.25">
      <c r="A179" s="2"/>
      <c r="B179" s="297"/>
      <c r="C179" s="318" t="s">
        <v>3</v>
      </c>
      <c r="D179" s="319" t="s">
        <v>4</v>
      </c>
      <c r="E179" s="319" t="s">
        <v>5</v>
      </c>
      <c r="F179" s="319" t="s">
        <v>6</v>
      </c>
      <c r="G179" s="321" t="s">
        <v>7</v>
      </c>
      <c r="H179" s="321"/>
      <c r="I179" s="321" t="s">
        <v>8</v>
      </c>
      <c r="J179" s="321"/>
      <c r="K179" s="316" t="s">
        <v>9</v>
      </c>
    </row>
    <row r="180" spans="1:11" ht="30" x14ac:dyDescent="0.25">
      <c r="A180" s="2"/>
      <c r="B180" s="297"/>
      <c r="C180" s="318"/>
      <c r="D180" s="319"/>
      <c r="E180" s="319"/>
      <c r="F180" s="319"/>
      <c r="G180" s="3" t="s">
        <v>10</v>
      </c>
      <c r="H180" s="3" t="s">
        <v>11</v>
      </c>
      <c r="I180" s="4" t="s">
        <v>12</v>
      </c>
      <c r="J180" s="4" t="s">
        <v>13</v>
      </c>
      <c r="K180" s="316"/>
    </row>
    <row r="181" spans="1:11" x14ac:dyDescent="0.25">
      <c r="A181" s="2"/>
      <c r="B181" s="297"/>
      <c r="C181" s="322" t="s">
        <v>534</v>
      </c>
      <c r="D181" s="322"/>
      <c r="E181" s="322"/>
      <c r="F181" s="322"/>
      <c r="G181" s="322"/>
      <c r="H181" s="311"/>
      <c r="I181" s="103">
        <f>SUM(I182:I185)</f>
        <v>11397678.439999999</v>
      </c>
      <c r="J181" s="103">
        <f t="shared" ref="J181:K181" si="8">SUM(J182:J185)</f>
        <v>9342114.0099999998</v>
      </c>
      <c r="K181" s="103">
        <f t="shared" si="8"/>
        <v>8093808.9699999997</v>
      </c>
    </row>
    <row r="182" spans="1:11" ht="105" x14ac:dyDescent="0.25">
      <c r="A182" s="2"/>
      <c r="B182" s="302" t="s">
        <v>15</v>
      </c>
      <c r="C182" s="293" t="s">
        <v>581</v>
      </c>
      <c r="D182" s="30" t="s">
        <v>536</v>
      </c>
      <c r="E182" s="25" t="s">
        <v>398</v>
      </c>
      <c r="F182" s="136" t="s">
        <v>537</v>
      </c>
      <c r="G182" s="8">
        <v>2022</v>
      </c>
      <c r="H182" s="8">
        <v>2027</v>
      </c>
      <c r="I182" s="9">
        <v>3500000</v>
      </c>
      <c r="J182" s="9">
        <v>2867000</v>
      </c>
      <c r="K182" s="9">
        <v>1780000</v>
      </c>
    </row>
    <row r="183" spans="1:11" ht="30" x14ac:dyDescent="0.25">
      <c r="A183" s="2"/>
      <c r="B183" s="298" t="s">
        <v>15</v>
      </c>
      <c r="C183" s="293" t="s">
        <v>583</v>
      </c>
      <c r="D183" s="120" t="s">
        <v>539</v>
      </c>
      <c r="E183" s="2" t="s">
        <v>540</v>
      </c>
      <c r="F183" s="121"/>
      <c r="G183" s="8"/>
      <c r="H183" s="8"/>
      <c r="I183" s="9">
        <v>291176.44</v>
      </c>
      <c r="J183" s="9">
        <v>240276.41</v>
      </c>
      <c r="K183" s="9">
        <v>177332.01</v>
      </c>
    </row>
    <row r="184" spans="1:11" ht="37.9" customHeight="1" x14ac:dyDescent="0.25">
      <c r="A184" s="2"/>
      <c r="B184" s="221" t="s">
        <v>65</v>
      </c>
      <c r="C184" s="293" t="s">
        <v>585</v>
      </c>
      <c r="D184" s="10" t="s">
        <v>542</v>
      </c>
      <c r="E184" s="7" t="s">
        <v>470</v>
      </c>
      <c r="F184" s="2"/>
      <c r="G184" s="8">
        <v>2024</v>
      </c>
      <c r="H184" s="8">
        <v>2024</v>
      </c>
      <c r="I184" s="9">
        <v>800000</v>
      </c>
      <c r="J184" s="9">
        <v>655737.59999999998</v>
      </c>
      <c r="K184" s="9">
        <v>557376.96</v>
      </c>
    </row>
    <row r="185" spans="1:11" ht="38.25" x14ac:dyDescent="0.25">
      <c r="A185" s="2"/>
      <c r="B185" s="301" t="s">
        <v>139</v>
      </c>
      <c r="C185" s="293" t="s">
        <v>587</v>
      </c>
      <c r="D185" s="120" t="s">
        <v>544</v>
      </c>
      <c r="E185" s="2" t="s">
        <v>208</v>
      </c>
      <c r="F185" s="129" t="s">
        <v>545</v>
      </c>
      <c r="G185" s="8">
        <v>2021</v>
      </c>
      <c r="H185" s="8">
        <v>2027</v>
      </c>
      <c r="I185" s="9">
        <v>6806502</v>
      </c>
      <c r="J185" s="9">
        <v>5579100</v>
      </c>
      <c r="K185" s="9">
        <v>5579100</v>
      </c>
    </row>
    <row r="186" spans="1:11" x14ac:dyDescent="0.25">
      <c r="A186" s="2"/>
      <c r="B186" s="298"/>
      <c r="C186" s="322" t="s">
        <v>546</v>
      </c>
      <c r="D186" s="322"/>
      <c r="E186" s="322"/>
      <c r="F186" s="322"/>
      <c r="G186" s="322"/>
      <c r="H186" s="311"/>
      <c r="I186" s="103">
        <f>SUM(I187:I201)</f>
        <v>60497408.510000005</v>
      </c>
      <c r="J186" s="103">
        <f t="shared" ref="J186:K186" si="9">SUM(J187:J201)</f>
        <v>49131236.474098362</v>
      </c>
      <c r="K186" s="103">
        <f t="shared" si="9"/>
        <v>40534295.789180331</v>
      </c>
    </row>
    <row r="187" spans="1:11" x14ac:dyDescent="0.25">
      <c r="A187" s="2"/>
      <c r="B187" s="298" t="s">
        <v>15</v>
      </c>
      <c r="C187" s="293" t="s">
        <v>589</v>
      </c>
      <c r="D187" s="120" t="s">
        <v>548</v>
      </c>
      <c r="E187" s="2" t="s">
        <v>29</v>
      </c>
      <c r="F187" s="121" t="s">
        <v>549</v>
      </c>
      <c r="G187" s="172">
        <v>2023</v>
      </c>
      <c r="H187" s="172">
        <v>2027</v>
      </c>
      <c r="I187" s="9">
        <v>500000</v>
      </c>
      <c r="J187" s="9">
        <f>SUM(I187/1.22)</f>
        <v>409836.06557377049</v>
      </c>
      <c r="K187" s="9">
        <f>SUM(J187*0.85)</f>
        <v>348360.65573770489</v>
      </c>
    </row>
    <row r="188" spans="1:11" ht="30" x14ac:dyDescent="0.25">
      <c r="A188" s="2"/>
      <c r="B188" s="299" t="s">
        <v>15</v>
      </c>
      <c r="C188" s="293" t="s">
        <v>591</v>
      </c>
      <c r="D188" s="180" t="s">
        <v>1196</v>
      </c>
      <c r="E188" s="166" t="s">
        <v>29</v>
      </c>
      <c r="F188" s="182" t="s">
        <v>551</v>
      </c>
      <c r="G188" s="172">
        <v>2021</v>
      </c>
      <c r="H188" s="172">
        <v>2024</v>
      </c>
      <c r="I188" s="173">
        <v>5103260</v>
      </c>
      <c r="J188" s="173">
        <v>4183000</v>
      </c>
      <c r="K188" s="173">
        <v>3346400</v>
      </c>
    </row>
    <row r="189" spans="1:11" x14ac:dyDescent="0.25">
      <c r="A189" s="2"/>
      <c r="B189" s="299" t="s">
        <v>15</v>
      </c>
      <c r="C189" s="293" t="s">
        <v>593</v>
      </c>
      <c r="D189" s="180" t="s">
        <v>552</v>
      </c>
      <c r="E189" s="166" t="s">
        <v>29</v>
      </c>
      <c r="F189" s="182"/>
      <c r="G189" s="172">
        <v>2021</v>
      </c>
      <c r="H189" s="172">
        <v>2025</v>
      </c>
      <c r="I189" s="173">
        <v>8524933</v>
      </c>
      <c r="J189" s="173">
        <v>6987650</v>
      </c>
      <c r="K189" s="173">
        <f>SUM(J189*0.85)</f>
        <v>5939502.5</v>
      </c>
    </row>
    <row r="190" spans="1:11" ht="114.75" x14ac:dyDescent="0.25">
      <c r="A190" s="2"/>
      <c r="B190" s="303" t="s">
        <v>15</v>
      </c>
      <c r="C190" s="293" t="s">
        <v>596</v>
      </c>
      <c r="D190" s="187" t="s">
        <v>554</v>
      </c>
      <c r="E190" s="183" t="s">
        <v>29</v>
      </c>
      <c r="F190" s="182" t="s">
        <v>555</v>
      </c>
      <c r="G190" s="172">
        <v>2023</v>
      </c>
      <c r="H190" s="172">
        <v>2027</v>
      </c>
      <c r="I190" s="173">
        <v>3000000</v>
      </c>
      <c r="J190" s="173">
        <f>SUM(I190/1.22)</f>
        <v>2459016.3934426229</v>
      </c>
      <c r="K190" s="173">
        <f>SUM(J190*0.85)</f>
        <v>2090163.9344262294</v>
      </c>
    </row>
    <row r="191" spans="1:11" ht="45" x14ac:dyDescent="0.25">
      <c r="A191" s="2"/>
      <c r="B191" s="303" t="s">
        <v>15</v>
      </c>
      <c r="C191" s="293" t="s">
        <v>599</v>
      </c>
      <c r="D191" s="179" t="s">
        <v>557</v>
      </c>
      <c r="E191" s="179" t="s">
        <v>18</v>
      </c>
      <c r="F191" s="180" t="s">
        <v>558</v>
      </c>
      <c r="G191" s="172">
        <v>2021</v>
      </c>
      <c r="H191" s="172">
        <v>2027</v>
      </c>
      <c r="I191" s="173">
        <f>J191*1.22</f>
        <v>900360</v>
      </c>
      <c r="J191" s="173">
        <f>615000*1.2</f>
        <v>738000</v>
      </c>
      <c r="K191" s="173">
        <f>J191*0.85</f>
        <v>627300</v>
      </c>
    </row>
    <row r="192" spans="1:11" ht="45" x14ac:dyDescent="0.25">
      <c r="A192" s="2"/>
      <c r="B192" s="303" t="s">
        <v>15</v>
      </c>
      <c r="C192" s="293" t="s">
        <v>601</v>
      </c>
      <c r="D192" s="180" t="s">
        <v>560</v>
      </c>
      <c r="E192" s="191" t="s">
        <v>29</v>
      </c>
      <c r="F192" s="182"/>
      <c r="G192" s="172">
        <v>2023</v>
      </c>
      <c r="H192" s="172">
        <v>2027</v>
      </c>
      <c r="I192" s="173">
        <v>985000</v>
      </c>
      <c r="J192" s="173">
        <v>807377.04918032791</v>
      </c>
      <c r="K192" s="173">
        <v>738750</v>
      </c>
    </row>
    <row r="193" spans="1:11" ht="30" x14ac:dyDescent="0.25">
      <c r="A193" s="2"/>
      <c r="B193" s="299" t="s">
        <v>15</v>
      </c>
      <c r="C193" s="293" t="s">
        <v>604</v>
      </c>
      <c r="D193" s="180" t="s">
        <v>562</v>
      </c>
      <c r="E193" s="191" t="s">
        <v>29</v>
      </c>
      <c r="F193" s="229" t="s">
        <v>563</v>
      </c>
      <c r="G193" s="172">
        <v>2023</v>
      </c>
      <c r="H193" s="172">
        <v>2027</v>
      </c>
      <c r="I193" s="173">
        <v>7500000</v>
      </c>
      <c r="J193" s="173">
        <v>6147540.9836065574</v>
      </c>
      <c r="K193" s="173">
        <v>5225409.8360655736</v>
      </c>
    </row>
    <row r="194" spans="1:11" x14ac:dyDescent="0.25">
      <c r="A194" s="2"/>
      <c r="B194" s="299" t="s">
        <v>15</v>
      </c>
      <c r="C194" s="293" t="s">
        <v>607</v>
      </c>
      <c r="D194" s="180" t="s">
        <v>565</v>
      </c>
      <c r="E194" s="166" t="s">
        <v>111</v>
      </c>
      <c r="F194" s="182"/>
      <c r="G194" s="172">
        <v>2020</v>
      </c>
      <c r="H194" s="172">
        <v>2021</v>
      </c>
      <c r="I194" s="173">
        <v>122955.51</v>
      </c>
      <c r="J194" s="173">
        <v>100783.2</v>
      </c>
      <c r="K194" s="173">
        <v>70000</v>
      </c>
    </row>
    <row r="195" spans="1:11" x14ac:dyDescent="0.25">
      <c r="A195" s="2"/>
      <c r="B195" s="299" t="s">
        <v>15</v>
      </c>
      <c r="C195" s="293" t="s">
        <v>1179</v>
      </c>
      <c r="D195" s="180" t="s">
        <v>567</v>
      </c>
      <c r="E195" s="166" t="s">
        <v>462</v>
      </c>
      <c r="F195" s="182"/>
      <c r="G195" s="172">
        <v>2022</v>
      </c>
      <c r="H195" s="172">
        <v>2025</v>
      </c>
      <c r="I195" s="173">
        <v>1220000</v>
      </c>
      <c r="J195" s="173">
        <v>1000000</v>
      </c>
      <c r="K195" s="173">
        <v>795081</v>
      </c>
    </row>
    <row r="196" spans="1:11" s="157" customFormat="1" ht="30" x14ac:dyDescent="0.25">
      <c r="A196" s="166"/>
      <c r="B196" s="299" t="s">
        <v>15</v>
      </c>
      <c r="C196" s="293" t="s">
        <v>610</v>
      </c>
      <c r="D196" s="180" t="s">
        <v>568</v>
      </c>
      <c r="E196" s="166" t="s">
        <v>349</v>
      </c>
      <c r="F196" s="182"/>
      <c r="G196" s="172">
        <v>2022</v>
      </c>
      <c r="H196" s="172">
        <v>2027</v>
      </c>
      <c r="I196" s="173">
        <v>2000000</v>
      </c>
      <c r="J196" s="173">
        <f>(I196*100)/122</f>
        <v>1639344.262295082</v>
      </c>
      <c r="K196" s="173">
        <f>(J196*85)/100</f>
        <v>1393442.6229508198</v>
      </c>
    </row>
    <row r="197" spans="1:11" s="157" customFormat="1" x14ac:dyDescent="0.25">
      <c r="A197" s="166"/>
      <c r="B197" s="246" t="s">
        <v>65</v>
      </c>
      <c r="C197" s="293" t="s">
        <v>612</v>
      </c>
      <c r="D197" s="180" t="s">
        <v>1008</v>
      </c>
      <c r="E197" s="166" t="s">
        <v>221</v>
      </c>
      <c r="F197" s="182"/>
      <c r="G197" s="172">
        <v>2024</v>
      </c>
      <c r="H197" s="172">
        <v>2026</v>
      </c>
      <c r="I197" s="173">
        <v>300000</v>
      </c>
      <c r="J197" s="173">
        <v>280000</v>
      </c>
      <c r="K197" s="173">
        <v>238000</v>
      </c>
    </row>
    <row r="198" spans="1:11" s="157" customFormat="1" x14ac:dyDescent="0.25">
      <c r="A198" s="166"/>
      <c r="B198" s="246" t="s">
        <v>65</v>
      </c>
      <c r="C198" s="293" t="s">
        <v>614</v>
      </c>
      <c r="D198" s="180" t="s">
        <v>1054</v>
      </c>
      <c r="E198" s="166" t="s">
        <v>126</v>
      </c>
      <c r="F198" s="182"/>
      <c r="G198" s="172">
        <v>2023</v>
      </c>
      <c r="H198" s="172">
        <v>2027</v>
      </c>
      <c r="I198" s="173">
        <v>1220000</v>
      </c>
      <c r="J198" s="173">
        <v>1000000</v>
      </c>
      <c r="K198" s="173">
        <v>850000</v>
      </c>
    </row>
    <row r="199" spans="1:11" s="157" customFormat="1" x14ac:dyDescent="0.25">
      <c r="A199" s="166"/>
      <c r="B199" s="246" t="s">
        <v>65</v>
      </c>
      <c r="C199" s="293" t="s">
        <v>616</v>
      </c>
      <c r="D199" s="151" t="s">
        <v>570</v>
      </c>
      <c r="E199" s="151" t="s">
        <v>221</v>
      </c>
      <c r="F199" s="166"/>
      <c r="G199" s="183">
        <v>2022</v>
      </c>
      <c r="H199" s="183">
        <v>2035</v>
      </c>
      <c r="I199" s="249">
        <v>25000000</v>
      </c>
      <c r="J199" s="249">
        <v>20000000</v>
      </c>
      <c r="K199" s="249">
        <v>16000000</v>
      </c>
    </row>
    <row r="200" spans="1:11" s="157" customFormat="1" x14ac:dyDescent="0.25">
      <c r="A200" s="166"/>
      <c r="B200" s="261" t="s">
        <v>94</v>
      </c>
      <c r="C200" s="293" t="s">
        <v>618</v>
      </c>
      <c r="D200" s="151" t="s">
        <v>1101</v>
      </c>
      <c r="E200" s="151" t="s">
        <v>97</v>
      </c>
      <c r="F200" s="166" t="s">
        <v>971</v>
      </c>
      <c r="G200" s="183">
        <v>2023</v>
      </c>
      <c r="H200" s="183">
        <v>2027</v>
      </c>
      <c r="I200" s="249">
        <v>854000</v>
      </c>
      <c r="J200" s="249">
        <v>700000</v>
      </c>
      <c r="K200" s="249">
        <v>595000</v>
      </c>
    </row>
    <row r="201" spans="1:11" x14ac:dyDescent="0.25">
      <c r="A201" s="2"/>
      <c r="B201" s="261" t="s">
        <v>94</v>
      </c>
      <c r="C201" s="293" t="s">
        <v>620</v>
      </c>
      <c r="D201" s="166" t="s">
        <v>1097</v>
      </c>
      <c r="E201" s="166" t="s">
        <v>97</v>
      </c>
      <c r="F201" s="166" t="s">
        <v>971</v>
      </c>
      <c r="G201" s="166">
        <v>2021</v>
      </c>
      <c r="H201" s="166">
        <v>2025</v>
      </c>
      <c r="I201" s="176">
        <v>3266900</v>
      </c>
      <c r="J201" s="176">
        <v>2678688.52</v>
      </c>
      <c r="K201" s="176">
        <v>2276885.2400000002</v>
      </c>
    </row>
    <row r="202" spans="1:11" x14ac:dyDescent="0.25">
      <c r="A202" s="2"/>
      <c r="B202" s="297"/>
      <c r="C202" s="322" t="s">
        <v>571</v>
      </c>
      <c r="D202" s="322"/>
      <c r="E202" s="322"/>
      <c r="F202" s="322"/>
      <c r="G202" s="322"/>
      <c r="H202" s="311"/>
      <c r="I202" s="103">
        <f>SUM(I203)</f>
        <v>585600</v>
      </c>
      <c r="J202" s="103">
        <f>SUM(J203)</f>
        <v>480000</v>
      </c>
      <c r="K202" s="103">
        <f>SUM(K203)</f>
        <v>408000</v>
      </c>
    </row>
    <row r="203" spans="1:11" x14ac:dyDescent="0.25">
      <c r="A203" s="2"/>
      <c r="B203" s="221" t="s">
        <v>65</v>
      </c>
      <c r="C203" s="28" t="s">
        <v>622</v>
      </c>
      <c r="D203" s="2" t="s">
        <v>1055</v>
      </c>
      <c r="E203" s="2" t="s">
        <v>126</v>
      </c>
      <c r="F203" s="2"/>
      <c r="G203" s="2">
        <v>2022</v>
      </c>
      <c r="H203" s="2">
        <v>2027</v>
      </c>
      <c r="I203" s="6">
        <v>585600</v>
      </c>
      <c r="J203" s="6">
        <v>480000</v>
      </c>
      <c r="K203" s="6">
        <v>408000</v>
      </c>
    </row>
    <row r="204" spans="1:11" x14ac:dyDescent="0.25">
      <c r="A204" s="2"/>
      <c r="B204" s="297"/>
    </row>
    <row r="205" spans="1:11" ht="15.75" x14ac:dyDescent="0.25">
      <c r="A205" s="2"/>
      <c r="B205" s="297"/>
      <c r="C205" s="317" t="s">
        <v>572</v>
      </c>
      <c r="D205" s="317"/>
      <c r="E205" s="317"/>
      <c r="F205" s="317"/>
      <c r="G205" s="317"/>
      <c r="H205" s="317"/>
      <c r="I205" s="317"/>
      <c r="J205" s="317"/>
      <c r="K205" s="19"/>
    </row>
    <row r="206" spans="1:11" x14ac:dyDescent="0.25">
      <c r="A206" s="2"/>
      <c r="B206" s="297"/>
      <c r="D206" s="146"/>
      <c r="F206" s="150"/>
      <c r="G206" s="141"/>
      <c r="H206" s="141"/>
      <c r="I206" s="142"/>
      <c r="J206" s="142"/>
      <c r="K206" s="142"/>
    </row>
    <row r="207" spans="1:11" x14ac:dyDescent="0.25">
      <c r="A207" s="2"/>
      <c r="B207" s="297"/>
      <c r="C207" s="318" t="s">
        <v>3</v>
      </c>
      <c r="D207" s="319" t="s">
        <v>4</v>
      </c>
      <c r="E207" s="319" t="s">
        <v>5</v>
      </c>
      <c r="F207" s="319" t="s">
        <v>6</v>
      </c>
      <c r="G207" s="321" t="s">
        <v>7</v>
      </c>
      <c r="H207" s="321"/>
      <c r="I207" s="321" t="s">
        <v>8</v>
      </c>
      <c r="J207" s="321"/>
      <c r="K207" s="316" t="s">
        <v>9</v>
      </c>
    </row>
    <row r="208" spans="1:11" ht="30" x14ac:dyDescent="0.25">
      <c r="A208" s="2"/>
      <c r="B208" s="297"/>
      <c r="C208" s="318"/>
      <c r="D208" s="319"/>
      <c r="E208" s="319"/>
      <c r="F208" s="319"/>
      <c r="G208" s="3" t="s">
        <v>10</v>
      </c>
      <c r="H208" s="3" t="s">
        <v>11</v>
      </c>
      <c r="I208" s="4" t="s">
        <v>12</v>
      </c>
      <c r="J208" s="4" t="s">
        <v>13</v>
      </c>
      <c r="K208" s="316"/>
    </row>
    <row r="209" spans="1:11" ht="14.65" customHeight="1" x14ac:dyDescent="0.25">
      <c r="A209" s="2"/>
      <c r="B209" s="297"/>
      <c r="C209" s="322" t="s">
        <v>573</v>
      </c>
      <c r="D209" s="322"/>
      <c r="E209" s="322"/>
      <c r="F209" s="322"/>
      <c r="G209" s="322"/>
      <c r="H209" s="311"/>
      <c r="I209" s="103">
        <f>SUM(I210:I264)</f>
        <v>148774476.58000001</v>
      </c>
      <c r="J209" s="103">
        <f>SUM(J210:J264)</f>
        <v>117241573.93076393</v>
      </c>
      <c r="K209" s="103">
        <f>SUM(K210:K264)</f>
        <v>104442075.35223934</v>
      </c>
    </row>
    <row r="210" spans="1:11" s="157" customFormat="1" ht="43.7" customHeight="1" x14ac:dyDescent="0.25">
      <c r="A210" s="166"/>
      <c r="B210" s="299" t="s">
        <v>15</v>
      </c>
      <c r="C210" s="263" t="s">
        <v>624</v>
      </c>
      <c r="D210" s="179" t="s">
        <v>575</v>
      </c>
      <c r="E210" s="183" t="s">
        <v>29</v>
      </c>
      <c r="F210" s="180" t="s">
        <v>576</v>
      </c>
      <c r="G210" s="172">
        <v>2022</v>
      </c>
      <c r="H210" s="172">
        <v>2027</v>
      </c>
      <c r="I210" s="173">
        <v>38442717.780000001</v>
      </c>
      <c r="J210" s="173">
        <f>I210-(I210*0.22)</f>
        <v>29985319.8684</v>
      </c>
      <c r="K210" s="173">
        <f>J210</f>
        <v>29985319.8684</v>
      </c>
    </row>
    <row r="211" spans="1:11" s="157" customFormat="1" ht="43.7" customHeight="1" x14ac:dyDescent="0.25">
      <c r="A211" s="166"/>
      <c r="B211" s="299" t="s">
        <v>15</v>
      </c>
      <c r="C211" s="263" t="s">
        <v>626</v>
      </c>
      <c r="D211" s="179" t="s">
        <v>578</v>
      </c>
      <c r="E211" s="183" t="s">
        <v>29</v>
      </c>
      <c r="F211" s="180" t="s">
        <v>579</v>
      </c>
      <c r="G211" s="172">
        <v>2022</v>
      </c>
      <c r="H211" s="172">
        <v>2027</v>
      </c>
      <c r="I211" s="173">
        <v>12500000</v>
      </c>
      <c r="J211" s="173">
        <f>I211-(I211*0.22)</f>
        <v>9750000</v>
      </c>
      <c r="K211" s="173">
        <f>J211</f>
        <v>9750000</v>
      </c>
    </row>
    <row r="212" spans="1:11" s="157" customFormat="1" ht="43.7" customHeight="1" x14ac:dyDescent="0.25">
      <c r="A212" s="166"/>
      <c r="B212" s="299"/>
      <c r="C212" s="263" t="s">
        <v>628</v>
      </c>
      <c r="D212" s="179" t="s">
        <v>1197</v>
      </c>
      <c r="E212" s="183" t="s">
        <v>29</v>
      </c>
      <c r="F212" s="180" t="s">
        <v>576</v>
      </c>
      <c r="G212" s="172">
        <v>2022</v>
      </c>
      <c r="H212" s="172">
        <v>2022</v>
      </c>
      <c r="I212" s="173">
        <v>6925137.4900000002</v>
      </c>
      <c r="J212" s="173">
        <v>5401607.2422000002</v>
      </c>
      <c r="K212" s="173">
        <v>5401607.2422000002</v>
      </c>
    </row>
    <row r="213" spans="1:11" s="157" customFormat="1" ht="48.4" customHeight="1" x14ac:dyDescent="0.25">
      <c r="A213" s="166"/>
      <c r="B213" s="299" t="s">
        <v>15</v>
      </c>
      <c r="C213" s="263" t="s">
        <v>630</v>
      </c>
      <c r="D213" s="179" t="s">
        <v>1198</v>
      </c>
      <c r="E213" s="183" t="s">
        <v>29</v>
      </c>
      <c r="F213" s="180" t="s">
        <v>576</v>
      </c>
      <c r="G213" s="172"/>
      <c r="H213" s="172"/>
      <c r="I213" s="173">
        <v>5490000</v>
      </c>
      <c r="J213" s="173">
        <v>4500000</v>
      </c>
      <c r="K213" s="173">
        <v>3600000</v>
      </c>
    </row>
    <row r="214" spans="1:11" s="157" customFormat="1" ht="48.4" customHeight="1" x14ac:dyDescent="0.25">
      <c r="A214" s="166"/>
      <c r="B214" s="299" t="s">
        <v>15</v>
      </c>
      <c r="C214" s="263" t="s">
        <v>632</v>
      </c>
      <c r="D214" s="179" t="s">
        <v>1112</v>
      </c>
      <c r="E214" s="183" t="s">
        <v>29</v>
      </c>
      <c r="F214" s="180" t="s">
        <v>576</v>
      </c>
      <c r="G214" s="172"/>
      <c r="H214" s="172"/>
      <c r="I214" s="173">
        <v>1220000</v>
      </c>
      <c r="J214" s="173">
        <v>1000000</v>
      </c>
      <c r="K214" s="173">
        <v>800000</v>
      </c>
    </row>
    <row r="215" spans="1:11" x14ac:dyDescent="0.25">
      <c r="A215" s="166"/>
      <c r="B215" s="299" t="s">
        <v>15</v>
      </c>
      <c r="C215" s="263" t="s">
        <v>634</v>
      </c>
      <c r="D215" s="180" t="s">
        <v>582</v>
      </c>
      <c r="E215" s="166" t="s">
        <v>29</v>
      </c>
      <c r="F215" s="190"/>
      <c r="G215" s="172">
        <v>2023</v>
      </c>
      <c r="H215" s="172">
        <v>2024</v>
      </c>
      <c r="I215" s="173">
        <v>1700000</v>
      </c>
      <c r="J215" s="173">
        <v>1393442</v>
      </c>
      <c r="K215" s="173">
        <f>SUM(J215*0.85)</f>
        <v>1184425.7</v>
      </c>
    </row>
    <row r="216" spans="1:11" x14ac:dyDescent="0.25">
      <c r="A216" s="166"/>
      <c r="B216" s="299" t="s">
        <v>15</v>
      </c>
      <c r="C216" s="263" t="s">
        <v>636</v>
      </c>
      <c r="D216" s="180" t="s">
        <v>584</v>
      </c>
      <c r="E216" s="166" t="s">
        <v>29</v>
      </c>
      <c r="F216" s="190"/>
      <c r="G216" s="172">
        <v>2023</v>
      </c>
      <c r="H216" s="172">
        <v>2024</v>
      </c>
      <c r="I216" s="173">
        <v>650000</v>
      </c>
      <c r="J216" s="173">
        <v>532786</v>
      </c>
      <c r="K216" s="173">
        <f>SUM(J216*0.85)</f>
        <v>452868.1</v>
      </c>
    </row>
    <row r="217" spans="1:11" ht="30" x14ac:dyDescent="0.25">
      <c r="A217" s="166"/>
      <c r="B217" s="299" t="s">
        <v>15</v>
      </c>
      <c r="C217" s="263" t="s">
        <v>638</v>
      </c>
      <c r="D217" s="180" t="s">
        <v>586</v>
      </c>
      <c r="E217" s="166" t="s">
        <v>187</v>
      </c>
      <c r="F217" s="182"/>
      <c r="G217" s="172">
        <v>2022</v>
      </c>
      <c r="H217" s="172">
        <v>2024</v>
      </c>
      <c r="I217" s="173">
        <v>305000</v>
      </c>
      <c r="J217" s="173">
        <v>250000</v>
      </c>
      <c r="K217" s="173">
        <f>SUM(J217*0.85)</f>
        <v>212500</v>
      </c>
    </row>
    <row r="218" spans="1:11" ht="45" x14ac:dyDescent="0.25">
      <c r="A218" s="166"/>
      <c r="B218" s="299" t="s">
        <v>15</v>
      </c>
      <c r="C218" s="263" t="s">
        <v>639</v>
      </c>
      <c r="D218" s="180" t="s">
        <v>588</v>
      </c>
      <c r="E218" s="166" t="s">
        <v>454</v>
      </c>
      <c r="F218" s="190"/>
      <c r="G218" s="172">
        <v>2021</v>
      </c>
      <c r="H218" s="172">
        <v>2024</v>
      </c>
      <c r="I218" s="173">
        <v>292800</v>
      </c>
      <c r="J218" s="173">
        <v>240000</v>
      </c>
      <c r="K218" s="173">
        <v>232800</v>
      </c>
    </row>
    <row r="219" spans="1:11" x14ac:dyDescent="0.25">
      <c r="A219" s="166"/>
      <c r="B219" s="299" t="s">
        <v>15</v>
      </c>
      <c r="C219" s="263" t="s">
        <v>641</v>
      </c>
      <c r="D219" s="180" t="s">
        <v>590</v>
      </c>
      <c r="E219" s="166" t="s">
        <v>454</v>
      </c>
      <c r="F219" s="190"/>
      <c r="G219" s="172">
        <v>2024</v>
      </c>
      <c r="H219" s="172">
        <v>2024</v>
      </c>
      <c r="I219" s="173">
        <v>230000</v>
      </c>
      <c r="J219" s="173">
        <f>SUM(I219/1.22)</f>
        <v>188524.59016393442</v>
      </c>
      <c r="K219" s="173">
        <f>SUM(J219*0.85)</f>
        <v>160245.90163934426</v>
      </c>
    </row>
    <row r="220" spans="1:11" ht="30" x14ac:dyDescent="0.25">
      <c r="A220" s="166"/>
      <c r="B220" s="299" t="s">
        <v>15</v>
      </c>
      <c r="C220" s="263" t="s">
        <v>643</v>
      </c>
      <c r="D220" s="180" t="s">
        <v>592</v>
      </c>
      <c r="E220" s="180" t="s">
        <v>18</v>
      </c>
      <c r="F220" s="180" t="s">
        <v>108</v>
      </c>
      <c r="G220" s="172">
        <v>2022</v>
      </c>
      <c r="H220" s="172">
        <v>2025</v>
      </c>
      <c r="I220" s="173">
        <v>1171200</v>
      </c>
      <c r="J220" s="173">
        <v>960000</v>
      </c>
      <c r="K220" s="173">
        <v>816000</v>
      </c>
    </row>
    <row r="221" spans="1:11" ht="30" x14ac:dyDescent="0.25">
      <c r="A221" s="166"/>
      <c r="B221" s="299" t="s">
        <v>15</v>
      </c>
      <c r="C221" s="263" t="s">
        <v>646</v>
      </c>
      <c r="D221" s="180" t="s">
        <v>594</v>
      </c>
      <c r="E221" s="166" t="s">
        <v>213</v>
      </c>
      <c r="F221" s="190" t="s">
        <v>595</v>
      </c>
      <c r="G221" s="172">
        <v>2021</v>
      </c>
      <c r="H221" s="172">
        <v>2023</v>
      </c>
      <c r="I221" s="173">
        <v>200000</v>
      </c>
      <c r="J221" s="173">
        <v>163934.42000000001</v>
      </c>
      <c r="K221" s="173">
        <v>139344.26</v>
      </c>
    </row>
    <row r="222" spans="1:11" x14ac:dyDescent="0.25">
      <c r="A222" s="166"/>
      <c r="B222" s="299" t="s">
        <v>15</v>
      </c>
      <c r="C222" s="263" t="s">
        <v>648</v>
      </c>
      <c r="D222" s="178" t="s">
        <v>597</v>
      </c>
      <c r="E222" s="166" t="s">
        <v>398</v>
      </c>
      <c r="F222" s="190" t="s">
        <v>598</v>
      </c>
      <c r="G222" s="172">
        <v>2022</v>
      </c>
      <c r="H222" s="172">
        <v>2022</v>
      </c>
      <c r="I222" s="173">
        <v>1000000</v>
      </c>
      <c r="J222" s="173">
        <v>820000</v>
      </c>
      <c r="K222" s="173">
        <v>492000</v>
      </c>
    </row>
    <row r="223" spans="1:11" ht="30" x14ac:dyDescent="0.25">
      <c r="A223" s="166"/>
      <c r="B223" s="299" t="s">
        <v>15</v>
      </c>
      <c r="C223" s="263" t="s">
        <v>650</v>
      </c>
      <c r="D223" s="180" t="s">
        <v>600</v>
      </c>
      <c r="E223" s="166" t="s">
        <v>398</v>
      </c>
      <c r="F223" s="190" t="s">
        <v>598</v>
      </c>
      <c r="G223" s="172">
        <v>2023</v>
      </c>
      <c r="H223" s="172">
        <v>2023</v>
      </c>
      <c r="I223" s="173">
        <v>1200000</v>
      </c>
      <c r="J223" s="173">
        <v>983000</v>
      </c>
      <c r="K223" s="173">
        <v>655000</v>
      </c>
    </row>
    <row r="224" spans="1:11" x14ac:dyDescent="0.25">
      <c r="A224" s="166"/>
      <c r="B224" s="299" t="s">
        <v>15</v>
      </c>
      <c r="C224" s="263" t="s">
        <v>652</v>
      </c>
      <c r="D224" s="180" t="s">
        <v>602</v>
      </c>
      <c r="E224" s="191" t="s">
        <v>462</v>
      </c>
      <c r="F224" s="180" t="s">
        <v>603</v>
      </c>
      <c r="G224" s="172">
        <v>2022</v>
      </c>
      <c r="H224" s="172">
        <v>2027</v>
      </c>
      <c r="I224" s="173">
        <v>3660000</v>
      </c>
      <c r="J224" s="173">
        <v>3000000</v>
      </c>
      <c r="K224" s="173">
        <v>2860000</v>
      </c>
    </row>
    <row r="225" spans="1:35" x14ac:dyDescent="0.25">
      <c r="A225" s="166"/>
      <c r="B225" s="299" t="s">
        <v>15</v>
      </c>
      <c r="C225" s="263" t="s">
        <v>654</v>
      </c>
      <c r="D225" s="180" t="s">
        <v>605</v>
      </c>
      <c r="E225" s="166" t="s">
        <v>332</v>
      </c>
      <c r="F225" s="190" t="s">
        <v>606</v>
      </c>
      <c r="G225" s="172">
        <v>2023</v>
      </c>
      <c r="H225" s="172">
        <v>2027</v>
      </c>
      <c r="I225" s="173">
        <v>4636000</v>
      </c>
      <c r="J225" s="173">
        <v>3800000</v>
      </c>
      <c r="K225" s="173">
        <v>3936000</v>
      </c>
    </row>
    <row r="226" spans="1:35" ht="30" x14ac:dyDescent="0.25">
      <c r="A226" s="166"/>
      <c r="B226" s="299" t="s">
        <v>15</v>
      </c>
      <c r="C226" s="263" t="s">
        <v>656</v>
      </c>
      <c r="D226" s="252" t="s">
        <v>608</v>
      </c>
      <c r="E226" s="166" t="s">
        <v>111</v>
      </c>
      <c r="F226" s="178"/>
      <c r="G226" s="183">
        <v>2022</v>
      </c>
      <c r="H226" s="183">
        <v>2023</v>
      </c>
      <c r="I226" s="173">
        <v>200000</v>
      </c>
      <c r="J226" s="173">
        <v>180375</v>
      </c>
      <c r="K226" s="173">
        <v>150000</v>
      </c>
    </row>
    <row r="227" spans="1:35" x14ac:dyDescent="0.25">
      <c r="A227" s="166"/>
      <c r="B227" s="299" t="s">
        <v>15</v>
      </c>
      <c r="C227" s="263" t="s">
        <v>661</v>
      </c>
      <c r="D227" s="253" t="s">
        <v>590</v>
      </c>
      <c r="E227" s="225" t="s">
        <v>609</v>
      </c>
      <c r="F227" s="225"/>
      <c r="G227" s="248">
        <v>2024</v>
      </c>
      <c r="H227" s="248">
        <v>2024</v>
      </c>
      <c r="I227" s="196">
        <v>230000</v>
      </c>
      <c r="J227" s="196"/>
      <c r="K227" s="196">
        <v>180000</v>
      </c>
    </row>
    <row r="228" spans="1:35" s="199" customFormat="1" ht="30" x14ac:dyDescent="0.25">
      <c r="A228" s="166"/>
      <c r="B228" s="299" t="s">
        <v>15</v>
      </c>
      <c r="C228" s="263" t="s">
        <v>663</v>
      </c>
      <c r="D228" s="253" t="s">
        <v>1161</v>
      </c>
      <c r="E228" s="225" t="s">
        <v>609</v>
      </c>
      <c r="F228" s="225"/>
      <c r="G228" s="248">
        <v>2024</v>
      </c>
      <c r="H228" s="248">
        <v>2024</v>
      </c>
      <c r="I228" s="196">
        <v>366000</v>
      </c>
      <c r="J228" s="196">
        <v>300000</v>
      </c>
      <c r="K228" s="196">
        <v>200000</v>
      </c>
      <c r="L228" s="157"/>
      <c r="M228" s="157"/>
      <c r="N228" s="157"/>
      <c r="O228" s="157"/>
      <c r="P228" s="157"/>
      <c r="Q228" s="157"/>
      <c r="R228" s="157"/>
      <c r="S228" s="157"/>
      <c r="T228" s="157"/>
      <c r="U228" s="157"/>
      <c r="V228" s="157"/>
      <c r="W228" s="157"/>
      <c r="X228" s="157"/>
      <c r="Y228" s="157"/>
      <c r="Z228" s="157"/>
      <c r="AA228" s="157"/>
      <c r="AB228" s="157"/>
      <c r="AC228" s="157"/>
      <c r="AD228" s="157"/>
      <c r="AE228" s="157"/>
      <c r="AF228" s="157"/>
      <c r="AG228" s="157"/>
      <c r="AH228" s="157"/>
      <c r="AI228" s="157"/>
    </row>
    <row r="229" spans="1:35" ht="30" x14ac:dyDescent="0.25">
      <c r="A229" s="2"/>
      <c r="B229" s="298" t="s">
        <v>15</v>
      </c>
      <c r="C229" s="263" t="s">
        <v>665</v>
      </c>
      <c r="D229" s="111" t="s">
        <v>611</v>
      </c>
      <c r="E229" s="11" t="s">
        <v>609</v>
      </c>
      <c r="F229" s="11"/>
      <c r="G229" s="12">
        <v>2021</v>
      </c>
      <c r="H229" s="12">
        <v>2024</v>
      </c>
      <c r="I229" s="13">
        <v>292800</v>
      </c>
      <c r="J229" s="13">
        <v>240000</v>
      </c>
      <c r="K229" s="13">
        <v>232800</v>
      </c>
    </row>
    <row r="230" spans="1:35" ht="60" x14ac:dyDescent="0.25">
      <c r="A230" s="2"/>
      <c r="B230" s="298" t="s">
        <v>15</v>
      </c>
      <c r="C230" s="263" t="s">
        <v>667</v>
      </c>
      <c r="D230" s="95" t="s">
        <v>613</v>
      </c>
      <c r="E230" s="130" t="s">
        <v>111</v>
      </c>
      <c r="F230" s="121"/>
      <c r="G230" s="8">
        <v>2022</v>
      </c>
      <c r="H230" s="8">
        <v>2023</v>
      </c>
      <c r="I230" s="9">
        <v>4000000</v>
      </c>
      <c r="J230" s="9">
        <v>355750</v>
      </c>
      <c r="K230" s="9">
        <v>300000</v>
      </c>
    </row>
    <row r="231" spans="1:35" ht="45" x14ac:dyDescent="0.25">
      <c r="A231" s="2"/>
      <c r="B231" s="298" t="s">
        <v>15</v>
      </c>
      <c r="C231" s="263" t="s">
        <v>668</v>
      </c>
      <c r="D231" s="120" t="s">
        <v>615</v>
      </c>
      <c r="E231" s="130" t="s">
        <v>540</v>
      </c>
      <c r="F231" s="121"/>
      <c r="G231" s="8"/>
      <c r="H231" s="8"/>
      <c r="I231" s="9">
        <v>252074</v>
      </c>
      <c r="J231" s="9">
        <v>2076799.22</v>
      </c>
      <c r="K231" s="9">
        <v>1701580.91</v>
      </c>
    </row>
    <row r="232" spans="1:35" ht="45" x14ac:dyDescent="0.25">
      <c r="A232" s="2"/>
      <c r="B232" s="298" t="s">
        <v>15</v>
      </c>
      <c r="C232" s="263" t="s">
        <v>672</v>
      </c>
      <c r="D232" s="120" t="s">
        <v>617</v>
      </c>
      <c r="E232" s="130" t="s">
        <v>540</v>
      </c>
      <c r="F232" s="121"/>
      <c r="G232" s="8"/>
      <c r="H232" s="8"/>
      <c r="I232" s="9">
        <v>5668600</v>
      </c>
      <c r="J232" s="9">
        <v>4651383.29</v>
      </c>
      <c r="K232" s="9">
        <v>3926818.66</v>
      </c>
    </row>
    <row r="233" spans="1:35" ht="45" x14ac:dyDescent="0.25">
      <c r="A233" s="2"/>
      <c r="B233" s="298" t="s">
        <v>15</v>
      </c>
      <c r="C233" s="263" t="s">
        <v>675</v>
      </c>
      <c r="D233" s="120" t="s">
        <v>619</v>
      </c>
      <c r="E233" s="130" t="s">
        <v>540</v>
      </c>
      <c r="F233" s="121"/>
      <c r="G233" s="8"/>
      <c r="H233" s="8"/>
      <c r="I233" s="9">
        <v>6013000</v>
      </c>
      <c r="J233" s="9">
        <v>4947081.97</v>
      </c>
      <c r="K233" s="9">
        <v>4106019.67</v>
      </c>
    </row>
    <row r="234" spans="1:35" ht="45" x14ac:dyDescent="0.25">
      <c r="A234" s="2"/>
      <c r="B234" s="298" t="s">
        <v>15</v>
      </c>
      <c r="C234" s="263" t="s">
        <v>677</v>
      </c>
      <c r="D234" s="30" t="s">
        <v>621</v>
      </c>
      <c r="E234" s="130" t="s">
        <v>540</v>
      </c>
      <c r="F234" s="121"/>
      <c r="G234" s="8"/>
      <c r="H234" s="8"/>
      <c r="I234" s="9">
        <v>1950000</v>
      </c>
      <c r="J234" s="9">
        <v>1606190.48</v>
      </c>
      <c r="K234" s="9">
        <v>1323199.05</v>
      </c>
    </row>
    <row r="235" spans="1:35" ht="30" x14ac:dyDescent="0.25">
      <c r="A235" s="2"/>
      <c r="B235" s="298" t="s">
        <v>15</v>
      </c>
      <c r="C235" s="263" t="s">
        <v>680</v>
      </c>
      <c r="D235" s="187" t="s">
        <v>623</v>
      </c>
      <c r="E235" s="178" t="s">
        <v>18</v>
      </c>
      <c r="F235" s="251" t="s">
        <v>108</v>
      </c>
      <c r="G235" s="172">
        <v>2023</v>
      </c>
      <c r="H235" s="172">
        <v>2027</v>
      </c>
      <c r="I235" s="173">
        <v>6588000</v>
      </c>
      <c r="J235" s="173">
        <v>5400000</v>
      </c>
      <c r="K235" s="173">
        <v>4590000</v>
      </c>
    </row>
    <row r="236" spans="1:35" ht="55.15" customHeight="1" x14ac:dyDescent="0.25">
      <c r="A236" s="2"/>
      <c r="B236" s="298" t="s">
        <v>15</v>
      </c>
      <c r="C236" s="263" t="s">
        <v>682</v>
      </c>
      <c r="D236" s="187" t="s">
        <v>625</v>
      </c>
      <c r="E236" s="179" t="s">
        <v>18</v>
      </c>
      <c r="F236" s="228" t="s">
        <v>182</v>
      </c>
      <c r="G236" s="172">
        <v>2023</v>
      </c>
      <c r="H236" s="172">
        <v>2027</v>
      </c>
      <c r="I236" s="173">
        <v>144000</v>
      </c>
      <c r="J236" s="173">
        <v>120000</v>
      </c>
      <c r="K236" s="173">
        <v>102000</v>
      </c>
    </row>
    <row r="237" spans="1:35" ht="53.45" customHeight="1" x14ac:dyDescent="0.25">
      <c r="A237" s="2"/>
      <c r="B237" s="298" t="s">
        <v>15</v>
      </c>
      <c r="C237" s="263" t="s">
        <v>987</v>
      </c>
      <c r="D237" s="179" t="s">
        <v>627</v>
      </c>
      <c r="E237" s="179" t="s">
        <v>18</v>
      </c>
      <c r="F237" s="251" t="s">
        <v>108</v>
      </c>
      <c r="G237" s="172">
        <v>2022</v>
      </c>
      <c r="H237" s="172">
        <v>2023</v>
      </c>
      <c r="I237" s="173">
        <f>J237*1.22</f>
        <v>2635200</v>
      </c>
      <c r="J237" s="173">
        <f>1800000*1.2</f>
        <v>2160000</v>
      </c>
      <c r="K237" s="173">
        <f>J237*0.85</f>
        <v>1836000</v>
      </c>
    </row>
    <row r="238" spans="1:35" ht="36" customHeight="1" x14ac:dyDescent="0.25">
      <c r="A238" s="2"/>
      <c r="B238" s="298" t="s">
        <v>15</v>
      </c>
      <c r="C238" s="263" t="s">
        <v>988</v>
      </c>
      <c r="D238" s="178" t="s">
        <v>629</v>
      </c>
      <c r="E238" s="166" t="s">
        <v>18</v>
      </c>
      <c r="F238" s="251" t="s">
        <v>108</v>
      </c>
      <c r="G238" s="172">
        <v>2021</v>
      </c>
      <c r="H238" s="172">
        <v>2025</v>
      </c>
      <c r="I238" s="173">
        <f>J238*1.22</f>
        <v>439200</v>
      </c>
      <c r="J238" s="173">
        <f>300000*1.2</f>
        <v>360000</v>
      </c>
      <c r="K238" s="173">
        <f>J238*0.85</f>
        <v>306000</v>
      </c>
    </row>
    <row r="239" spans="1:35" ht="21.6" customHeight="1" x14ac:dyDescent="0.25">
      <c r="A239" s="2"/>
      <c r="B239" s="298" t="s">
        <v>15</v>
      </c>
      <c r="C239" s="263" t="s">
        <v>989</v>
      </c>
      <c r="D239" s="179" t="s">
        <v>631</v>
      </c>
      <c r="E239" s="191" t="s">
        <v>111</v>
      </c>
      <c r="F239" s="192"/>
      <c r="G239" s="193">
        <v>2023</v>
      </c>
      <c r="H239" s="193">
        <v>2023</v>
      </c>
      <c r="I239" s="194">
        <v>600000</v>
      </c>
      <c r="J239" s="194">
        <v>49800</v>
      </c>
      <c r="K239" s="194">
        <v>42300</v>
      </c>
    </row>
    <row r="240" spans="1:35" ht="36" customHeight="1" x14ac:dyDescent="0.25">
      <c r="A240" s="2"/>
      <c r="B240" s="302" t="s">
        <v>15</v>
      </c>
      <c r="C240" s="263" t="s">
        <v>1041</v>
      </c>
      <c r="D240" s="183" t="s">
        <v>633</v>
      </c>
      <c r="E240" s="178" t="s">
        <v>18</v>
      </c>
      <c r="F240" s="190"/>
      <c r="G240" s="172">
        <v>2022</v>
      </c>
      <c r="H240" s="172">
        <v>2022</v>
      </c>
      <c r="I240" s="173">
        <f>J240*1.22</f>
        <v>732000</v>
      </c>
      <c r="J240" s="173">
        <f>500000*1.2</f>
        <v>600000</v>
      </c>
      <c r="K240" s="173">
        <f>J240*0.85</f>
        <v>510000</v>
      </c>
    </row>
    <row r="241" spans="1:11" ht="21.6" customHeight="1" x14ac:dyDescent="0.25">
      <c r="A241" s="2"/>
      <c r="B241" s="298" t="s">
        <v>15</v>
      </c>
      <c r="C241" s="263" t="s">
        <v>1042</v>
      </c>
      <c r="D241" s="34" t="s">
        <v>635</v>
      </c>
      <c r="E241" s="130" t="s">
        <v>29</v>
      </c>
      <c r="F241" s="131"/>
      <c r="G241" s="133">
        <v>2022</v>
      </c>
      <c r="H241" s="133">
        <v>2024</v>
      </c>
      <c r="I241" s="134">
        <v>5490000</v>
      </c>
      <c r="J241" s="134">
        <v>4500000</v>
      </c>
      <c r="K241" s="134">
        <f>SUM(J241*0.85)</f>
        <v>3825000</v>
      </c>
    </row>
    <row r="242" spans="1:11" ht="21.6" customHeight="1" x14ac:dyDescent="0.25">
      <c r="A242" s="2"/>
      <c r="B242" s="298" t="s">
        <v>15</v>
      </c>
      <c r="C242" s="263" t="s">
        <v>1043</v>
      </c>
      <c r="D242" s="120" t="s">
        <v>637</v>
      </c>
      <c r="E242" s="2" t="s">
        <v>111</v>
      </c>
      <c r="F242" s="121"/>
      <c r="G242" s="8">
        <v>2021</v>
      </c>
      <c r="H242" s="8">
        <v>2022</v>
      </c>
      <c r="I242" s="9">
        <v>20000</v>
      </c>
      <c r="J242" s="9">
        <v>18100</v>
      </c>
      <c r="K242" s="9">
        <v>15300</v>
      </c>
    </row>
    <row r="243" spans="1:11" ht="23.45" customHeight="1" x14ac:dyDescent="0.25">
      <c r="A243" s="2"/>
      <c r="B243" s="221" t="s">
        <v>65</v>
      </c>
      <c r="C243" s="263" t="s">
        <v>1044</v>
      </c>
      <c r="D243" s="10" t="s">
        <v>1009</v>
      </c>
      <c r="E243" s="10" t="s">
        <v>359</v>
      </c>
      <c r="F243" s="22"/>
      <c r="G243" s="25">
        <v>2022</v>
      </c>
      <c r="H243" s="25">
        <v>2026</v>
      </c>
      <c r="I243" s="27">
        <v>2100000</v>
      </c>
      <c r="J243" s="27">
        <v>1721311.48</v>
      </c>
      <c r="K243" s="27">
        <v>1204918.03</v>
      </c>
    </row>
    <row r="244" spans="1:11" ht="21" customHeight="1" x14ac:dyDescent="0.25">
      <c r="A244" s="2"/>
      <c r="B244" s="221" t="s">
        <v>65</v>
      </c>
      <c r="C244" s="263" t="s">
        <v>1045</v>
      </c>
      <c r="D244" s="16" t="s">
        <v>1010</v>
      </c>
      <c r="E244" s="16" t="s">
        <v>359</v>
      </c>
      <c r="F244" s="23"/>
      <c r="G244" s="12">
        <v>2022</v>
      </c>
      <c r="H244" s="12">
        <v>2025</v>
      </c>
      <c r="I244" s="13">
        <v>1800000</v>
      </c>
      <c r="J244" s="13">
        <v>1475409.84</v>
      </c>
      <c r="K244" s="13">
        <v>1032786.86</v>
      </c>
    </row>
    <row r="245" spans="1:11" x14ac:dyDescent="0.25">
      <c r="A245" s="2"/>
      <c r="B245" s="221" t="s">
        <v>65</v>
      </c>
      <c r="C245" s="263" t="s">
        <v>1046</v>
      </c>
      <c r="D245" s="16" t="s">
        <v>1011</v>
      </c>
      <c r="E245" s="16" t="s">
        <v>68</v>
      </c>
      <c r="F245" s="23"/>
      <c r="G245" s="12">
        <v>2023</v>
      </c>
      <c r="H245" s="12">
        <v>2027</v>
      </c>
      <c r="I245" s="13">
        <v>400000</v>
      </c>
      <c r="J245" s="13">
        <v>327868</v>
      </c>
      <c r="K245" s="13">
        <v>196720.8</v>
      </c>
    </row>
    <row r="246" spans="1:11" ht="50.45" customHeight="1" x14ac:dyDescent="0.25">
      <c r="A246" s="2"/>
      <c r="B246" s="221" t="s">
        <v>65</v>
      </c>
      <c r="C246" s="263" t="s">
        <v>1056</v>
      </c>
      <c r="D246" s="16" t="s">
        <v>1012</v>
      </c>
      <c r="E246" s="16" t="s">
        <v>218</v>
      </c>
      <c r="F246" s="23"/>
      <c r="G246" s="12">
        <v>2022</v>
      </c>
      <c r="H246" s="12">
        <v>2023</v>
      </c>
      <c r="I246" s="13">
        <v>100000</v>
      </c>
      <c r="J246" s="13">
        <v>81967.210000000006</v>
      </c>
      <c r="K246" s="13">
        <v>80000</v>
      </c>
    </row>
    <row r="247" spans="1:11" ht="50.45" customHeight="1" x14ac:dyDescent="0.25">
      <c r="A247" s="2"/>
      <c r="B247" s="221" t="s">
        <v>65</v>
      </c>
      <c r="C247" s="263" t="s">
        <v>1057</v>
      </c>
      <c r="D247" s="10" t="s">
        <v>1013</v>
      </c>
      <c r="E247" s="10" t="s">
        <v>124</v>
      </c>
      <c r="F247" s="22"/>
      <c r="G247" s="25">
        <v>2022</v>
      </c>
      <c r="H247" s="25">
        <v>2023</v>
      </c>
      <c r="I247" s="27">
        <v>99065.2</v>
      </c>
      <c r="J247" s="27">
        <v>81200.98</v>
      </c>
      <c r="K247" s="27">
        <v>69020.83</v>
      </c>
    </row>
    <row r="248" spans="1:11" ht="22.15" customHeight="1" x14ac:dyDescent="0.25">
      <c r="A248" s="2"/>
      <c r="B248" s="221" t="s">
        <v>65</v>
      </c>
      <c r="C248" s="263" t="s">
        <v>1078</v>
      </c>
      <c r="D248" s="10" t="s">
        <v>640</v>
      </c>
      <c r="E248" s="10" t="s">
        <v>366</v>
      </c>
      <c r="F248" s="22"/>
      <c r="G248" s="25">
        <v>2022</v>
      </c>
      <c r="H248" s="25">
        <v>2027</v>
      </c>
      <c r="I248" s="27">
        <v>48800</v>
      </c>
      <c r="J248" s="27">
        <v>40000</v>
      </c>
      <c r="K248" s="27">
        <v>34000</v>
      </c>
    </row>
    <row r="249" spans="1:11" ht="30" customHeight="1" x14ac:dyDescent="0.25">
      <c r="A249" s="2"/>
      <c r="B249" s="221" t="s">
        <v>65</v>
      </c>
      <c r="C249" s="263" t="s">
        <v>1079</v>
      </c>
      <c r="D249" s="10" t="s">
        <v>1014</v>
      </c>
      <c r="E249" s="10" t="s">
        <v>221</v>
      </c>
      <c r="F249" s="22"/>
      <c r="G249" s="25">
        <v>2024</v>
      </c>
      <c r="H249" s="25">
        <v>2026</v>
      </c>
      <c r="I249" s="27">
        <v>300000</v>
      </c>
      <c r="J249" s="27">
        <v>245901.64</v>
      </c>
      <c r="K249" s="27">
        <v>201558.2</v>
      </c>
    </row>
    <row r="250" spans="1:11" ht="30" customHeight="1" x14ac:dyDescent="0.25">
      <c r="A250" s="2"/>
      <c r="B250" s="221" t="s">
        <v>65</v>
      </c>
      <c r="C250" s="263" t="s">
        <v>1080</v>
      </c>
      <c r="D250" s="10" t="s">
        <v>642</v>
      </c>
      <c r="E250" s="10" t="s">
        <v>126</v>
      </c>
      <c r="F250" s="22"/>
      <c r="G250" s="25">
        <v>2021</v>
      </c>
      <c r="H250" s="25">
        <v>2022</v>
      </c>
      <c r="I250" s="27">
        <v>2200000</v>
      </c>
      <c r="J250" s="27">
        <v>1800000</v>
      </c>
      <c r="K250" s="27">
        <v>1440000</v>
      </c>
    </row>
    <row r="251" spans="1:11" ht="51.75" customHeight="1" x14ac:dyDescent="0.25">
      <c r="A251" s="2"/>
      <c r="B251" s="221" t="s">
        <v>65</v>
      </c>
      <c r="C251" s="263" t="s">
        <v>1081</v>
      </c>
      <c r="D251" s="10" t="s">
        <v>644</v>
      </c>
      <c r="E251" s="10" t="s">
        <v>126</v>
      </c>
      <c r="F251" s="22" t="s">
        <v>645</v>
      </c>
      <c r="G251" s="25">
        <v>2021</v>
      </c>
      <c r="H251" s="25">
        <v>2022</v>
      </c>
      <c r="I251" s="27">
        <v>600000</v>
      </c>
      <c r="J251" s="27">
        <v>490000</v>
      </c>
      <c r="K251" s="27">
        <v>392000</v>
      </c>
    </row>
    <row r="252" spans="1:11" ht="52.5" customHeight="1" x14ac:dyDescent="0.25">
      <c r="A252" s="2"/>
      <c r="B252" s="221" t="s">
        <v>65</v>
      </c>
      <c r="C252" s="263" t="s">
        <v>1082</v>
      </c>
      <c r="D252" s="10" t="s">
        <v>647</v>
      </c>
      <c r="E252" s="10" t="s">
        <v>126</v>
      </c>
      <c r="F252" s="22" t="s">
        <v>645</v>
      </c>
      <c r="G252" s="25">
        <v>2022</v>
      </c>
      <c r="H252" s="25">
        <v>2027</v>
      </c>
      <c r="I252" s="27">
        <v>2535000</v>
      </c>
      <c r="J252" s="27">
        <v>2535000</v>
      </c>
      <c r="K252" s="27">
        <v>2341600</v>
      </c>
    </row>
    <row r="253" spans="1:11" ht="30" customHeight="1" x14ac:dyDescent="0.25">
      <c r="A253" s="2"/>
      <c r="B253" s="221" t="s">
        <v>65</v>
      </c>
      <c r="C253" s="263" t="s">
        <v>1083</v>
      </c>
      <c r="D253" s="10" t="s">
        <v>649</v>
      </c>
      <c r="E253" s="10" t="s">
        <v>232</v>
      </c>
      <c r="F253" s="22"/>
      <c r="G253" s="25">
        <v>2023</v>
      </c>
      <c r="H253" s="25">
        <v>2024</v>
      </c>
      <c r="I253" s="27">
        <v>610000</v>
      </c>
      <c r="J253" s="27">
        <v>500000</v>
      </c>
      <c r="K253" s="27">
        <v>425000</v>
      </c>
    </row>
    <row r="254" spans="1:11" ht="30" customHeight="1" x14ac:dyDescent="0.25">
      <c r="A254" s="2"/>
      <c r="B254" s="221" t="s">
        <v>65</v>
      </c>
      <c r="C254" s="263" t="s">
        <v>1084</v>
      </c>
      <c r="D254" s="10" t="s">
        <v>651</v>
      </c>
      <c r="E254" s="10" t="s">
        <v>468</v>
      </c>
      <c r="F254" s="22"/>
      <c r="G254" s="25">
        <v>2023</v>
      </c>
      <c r="H254" s="25">
        <v>2027</v>
      </c>
      <c r="I254" s="27">
        <v>800000</v>
      </c>
      <c r="J254" s="27">
        <v>655737</v>
      </c>
      <c r="K254" s="27">
        <v>393442</v>
      </c>
    </row>
    <row r="255" spans="1:11" ht="24" customHeight="1" x14ac:dyDescent="0.25">
      <c r="A255" s="2"/>
      <c r="B255" s="221" t="s">
        <v>65</v>
      </c>
      <c r="C255" s="263" t="s">
        <v>1180</v>
      </c>
      <c r="D255" s="7" t="s">
        <v>653</v>
      </c>
      <c r="E255" s="7" t="s">
        <v>159</v>
      </c>
      <c r="F255" s="26"/>
      <c r="G255" s="25">
        <v>2022</v>
      </c>
      <c r="H255" s="25">
        <v>2027</v>
      </c>
      <c r="I255" s="27">
        <v>300000</v>
      </c>
      <c r="J255" s="27">
        <v>245901.64</v>
      </c>
      <c r="K255" s="27">
        <v>209016.39</v>
      </c>
    </row>
    <row r="256" spans="1:11" ht="31.5" customHeight="1" x14ac:dyDescent="0.25">
      <c r="A256" s="2"/>
      <c r="B256" s="261" t="s">
        <v>94</v>
      </c>
      <c r="C256" s="263" t="s">
        <v>1181</v>
      </c>
      <c r="D256" s="247" t="s">
        <v>1130</v>
      </c>
      <c r="E256" s="250" t="s">
        <v>97</v>
      </c>
      <c r="F256" s="235" t="s">
        <v>971</v>
      </c>
      <c r="G256" s="248">
        <v>2021</v>
      </c>
      <c r="H256" s="183">
        <v>2023</v>
      </c>
      <c r="I256" s="249">
        <v>1784735.11</v>
      </c>
      <c r="J256" s="249">
        <v>1462897.63</v>
      </c>
      <c r="K256" s="249">
        <v>1243462.99</v>
      </c>
    </row>
    <row r="257" spans="1:41" ht="39" customHeight="1" x14ac:dyDescent="0.25">
      <c r="A257" s="2"/>
      <c r="B257" s="261" t="s">
        <v>94</v>
      </c>
      <c r="C257" s="263" t="s">
        <v>1182</v>
      </c>
      <c r="D257" s="247" t="s">
        <v>655</v>
      </c>
      <c r="E257" s="250" t="s">
        <v>97</v>
      </c>
      <c r="F257" s="166" t="s">
        <v>1144</v>
      </c>
      <c r="G257" s="248">
        <v>2021</v>
      </c>
      <c r="H257" s="183">
        <v>2023</v>
      </c>
      <c r="I257" s="249">
        <v>3842425</v>
      </c>
      <c r="J257" s="249">
        <v>3150250</v>
      </c>
      <c r="K257" s="249">
        <v>2677712.5</v>
      </c>
    </row>
    <row r="258" spans="1:41" ht="39" customHeight="1" x14ac:dyDescent="0.25">
      <c r="A258" s="2"/>
      <c r="B258" s="261" t="s">
        <v>94</v>
      </c>
      <c r="C258" s="263" t="s">
        <v>1183</v>
      </c>
      <c r="D258" s="247" t="s">
        <v>1145</v>
      </c>
      <c r="E258" s="250" t="s">
        <v>97</v>
      </c>
      <c r="F258" s="166" t="s">
        <v>1144</v>
      </c>
      <c r="G258" s="248">
        <v>2023</v>
      </c>
      <c r="H258" s="183">
        <v>2026</v>
      </c>
      <c r="I258" s="249">
        <v>512400</v>
      </c>
      <c r="J258" s="249">
        <v>420000</v>
      </c>
      <c r="K258" s="249">
        <v>357000</v>
      </c>
    </row>
    <row r="259" spans="1:41" ht="30" x14ac:dyDescent="0.25">
      <c r="A259" s="2"/>
      <c r="B259" s="301" t="s">
        <v>139</v>
      </c>
      <c r="C259" s="263" t="s">
        <v>1184</v>
      </c>
      <c r="D259" s="16" t="s">
        <v>657</v>
      </c>
      <c r="E259" s="30" t="s">
        <v>162</v>
      </c>
      <c r="F259" s="40" t="s">
        <v>658</v>
      </c>
      <c r="G259" s="70" t="s">
        <v>659</v>
      </c>
      <c r="H259" s="43">
        <v>2024</v>
      </c>
      <c r="I259" s="76">
        <v>1500000</v>
      </c>
      <c r="J259" s="78" t="s">
        <v>660</v>
      </c>
      <c r="K259" s="31"/>
    </row>
    <row r="260" spans="1:41" ht="25.15" customHeight="1" x14ac:dyDescent="0.25">
      <c r="A260" s="2"/>
      <c r="B260" s="301" t="s">
        <v>139</v>
      </c>
      <c r="C260" s="263" t="s">
        <v>1185</v>
      </c>
      <c r="D260" s="16" t="s">
        <v>662</v>
      </c>
      <c r="E260" s="30" t="s">
        <v>252</v>
      </c>
      <c r="F260" s="40"/>
      <c r="G260" s="43">
        <v>2023</v>
      </c>
      <c r="H260" s="43">
        <v>2024</v>
      </c>
      <c r="I260" s="73">
        <v>169580</v>
      </c>
      <c r="J260" s="71">
        <v>139000</v>
      </c>
      <c r="K260" s="71">
        <v>118150</v>
      </c>
    </row>
    <row r="261" spans="1:41" ht="25.15" customHeight="1" x14ac:dyDescent="0.25">
      <c r="A261" s="2"/>
      <c r="B261" s="301" t="s">
        <v>139</v>
      </c>
      <c r="C261" s="263" t="s">
        <v>1186</v>
      </c>
      <c r="D261" s="16" t="s">
        <v>664</v>
      </c>
      <c r="E261" s="30" t="s">
        <v>169</v>
      </c>
      <c r="F261" s="40" t="s">
        <v>170</v>
      </c>
      <c r="G261" s="44">
        <v>2025</v>
      </c>
      <c r="H261" s="25">
        <v>2027</v>
      </c>
      <c r="I261" s="71">
        <v>1610000</v>
      </c>
      <c r="J261" s="71">
        <v>1319672.1299999999</v>
      </c>
      <c r="K261" s="71">
        <v>857786.89</v>
      </c>
    </row>
    <row r="262" spans="1:41" x14ac:dyDescent="0.25">
      <c r="A262" s="2"/>
      <c r="B262" s="301" t="s">
        <v>139</v>
      </c>
      <c r="C262" s="263" t="s">
        <v>1187</v>
      </c>
      <c r="D262" s="16" t="s">
        <v>666</v>
      </c>
      <c r="E262" s="30" t="s">
        <v>169</v>
      </c>
      <c r="F262" s="40" t="s">
        <v>170</v>
      </c>
      <c r="G262" s="44">
        <v>2025</v>
      </c>
      <c r="H262" s="25">
        <v>2027</v>
      </c>
      <c r="I262" s="74">
        <v>113200</v>
      </c>
      <c r="J262" s="71">
        <v>92786.89</v>
      </c>
      <c r="K262" s="71">
        <v>60311.48</v>
      </c>
    </row>
    <row r="263" spans="1:41" ht="30" x14ac:dyDescent="0.25">
      <c r="A263" s="2"/>
      <c r="B263" s="301" t="s">
        <v>139</v>
      </c>
      <c r="C263" s="263" t="s">
        <v>1188</v>
      </c>
      <c r="D263" s="16" t="s">
        <v>298</v>
      </c>
      <c r="E263" s="30" t="s">
        <v>384</v>
      </c>
      <c r="F263" s="40" t="s">
        <v>170</v>
      </c>
      <c r="G263" s="44">
        <v>2025</v>
      </c>
      <c r="H263" s="25">
        <v>2027</v>
      </c>
      <c r="I263" s="71">
        <v>380000</v>
      </c>
      <c r="J263" s="71">
        <v>311475.40999999997</v>
      </c>
      <c r="K263" s="71">
        <v>202459.02</v>
      </c>
    </row>
    <row r="264" spans="1:41" ht="119.45" customHeight="1" x14ac:dyDescent="0.25">
      <c r="A264" s="2"/>
      <c r="B264" s="301" t="s">
        <v>139</v>
      </c>
      <c r="C264" s="263" t="s">
        <v>1189</v>
      </c>
      <c r="D264" s="16" t="s">
        <v>669</v>
      </c>
      <c r="E264" s="63" t="s">
        <v>177</v>
      </c>
      <c r="F264" s="108" t="s">
        <v>670</v>
      </c>
      <c r="G264" s="70">
        <v>2022</v>
      </c>
      <c r="H264" s="68">
        <v>2027</v>
      </c>
      <c r="I264" s="72">
        <v>11725542</v>
      </c>
      <c r="J264" s="72">
        <v>9611100</v>
      </c>
      <c r="K264" s="72">
        <v>6880000</v>
      </c>
    </row>
    <row r="265" spans="1:41" x14ac:dyDescent="0.25">
      <c r="A265" s="2"/>
      <c r="B265" s="297"/>
      <c r="C265" s="322" t="s">
        <v>671</v>
      </c>
      <c r="D265" s="322"/>
      <c r="E265" s="322"/>
      <c r="F265" s="322"/>
      <c r="G265" s="322"/>
      <c r="H265" s="311"/>
      <c r="I265" s="103">
        <f>SUM(I266:I271)</f>
        <v>40211400</v>
      </c>
      <c r="J265" s="103">
        <f t="shared" ref="J265:K265" si="10">SUM(J266:J271)</f>
        <v>32282849.573770493</v>
      </c>
      <c r="K265" s="103">
        <f t="shared" si="10"/>
        <v>26131530.537704919</v>
      </c>
    </row>
    <row r="266" spans="1:41" s="157" customFormat="1" x14ac:dyDescent="0.25">
      <c r="A266" s="166"/>
      <c r="B266" s="299" t="s">
        <v>15</v>
      </c>
      <c r="C266" s="263" t="s">
        <v>1190</v>
      </c>
      <c r="D266" s="180" t="s">
        <v>673</v>
      </c>
      <c r="E266" s="166" t="s">
        <v>29</v>
      </c>
      <c r="F266" s="190" t="s">
        <v>674</v>
      </c>
      <c r="G266" s="172">
        <v>2022</v>
      </c>
      <c r="H266" s="172">
        <v>2027</v>
      </c>
      <c r="I266" s="173">
        <v>13578000</v>
      </c>
      <c r="J266" s="173">
        <f>I266-(I266*0.22)</f>
        <v>10590840</v>
      </c>
      <c r="K266" s="173">
        <f>(J266*85)/100</f>
        <v>9002214</v>
      </c>
    </row>
    <row r="267" spans="1:41" x14ac:dyDescent="0.25">
      <c r="A267" s="2"/>
      <c r="B267" s="298" t="s">
        <v>15</v>
      </c>
      <c r="C267" s="263" t="s">
        <v>1191</v>
      </c>
      <c r="D267" s="120" t="s">
        <v>676</v>
      </c>
      <c r="E267" s="2" t="s">
        <v>29</v>
      </c>
      <c r="F267" s="121"/>
      <c r="G267" s="8">
        <v>2022</v>
      </c>
      <c r="H267" s="8">
        <v>2025</v>
      </c>
      <c r="I267" s="9">
        <v>105000</v>
      </c>
      <c r="J267" s="9">
        <f>SUM(I267/1.22)</f>
        <v>86065.573770491799</v>
      </c>
      <c r="K267" s="9">
        <f>SUM(J267*0.85)</f>
        <v>73155.737704918021</v>
      </c>
      <c r="L267" s="157"/>
      <c r="M267" s="157"/>
      <c r="N267" s="157"/>
      <c r="O267" s="157"/>
      <c r="P267" s="157"/>
      <c r="Q267" s="157"/>
      <c r="R267" s="157"/>
      <c r="S267" s="157"/>
      <c r="T267" s="157"/>
      <c r="U267" s="157"/>
      <c r="V267" s="157"/>
      <c r="W267" s="157"/>
      <c r="X267" s="157"/>
      <c r="Y267" s="157"/>
      <c r="Z267" s="157"/>
      <c r="AA267" s="157"/>
      <c r="AB267" s="157"/>
      <c r="AC267" s="157"/>
      <c r="AD267" s="157"/>
      <c r="AE267" s="157"/>
      <c r="AF267" s="157"/>
      <c r="AG267" s="157"/>
      <c r="AH267" s="157"/>
      <c r="AI267" s="157"/>
      <c r="AJ267" s="157"/>
      <c r="AK267" s="157"/>
      <c r="AL267" s="157"/>
      <c r="AM267" s="157"/>
      <c r="AN267" s="157"/>
      <c r="AO267" s="157"/>
    </row>
    <row r="268" spans="1:41" ht="191.25" x14ac:dyDescent="0.25">
      <c r="A268" s="2"/>
      <c r="B268" s="302" t="s">
        <v>15</v>
      </c>
      <c r="C268" s="263" t="s">
        <v>1192</v>
      </c>
      <c r="D268" s="30" t="s">
        <v>678</v>
      </c>
      <c r="E268" s="25" t="s">
        <v>29</v>
      </c>
      <c r="F268" s="129" t="s">
        <v>679</v>
      </c>
      <c r="G268" s="8">
        <v>2021</v>
      </c>
      <c r="H268" s="8">
        <v>2026</v>
      </c>
      <c r="I268" s="9">
        <v>3494800</v>
      </c>
      <c r="J268" s="9">
        <v>2725944</v>
      </c>
      <c r="K268" s="9">
        <v>1908160.8</v>
      </c>
    </row>
    <row r="269" spans="1:41" x14ac:dyDescent="0.25">
      <c r="A269" s="2"/>
      <c r="B269" s="302"/>
      <c r="C269" s="263" t="s">
        <v>1194</v>
      </c>
      <c r="D269" s="187" t="s">
        <v>1199</v>
      </c>
      <c r="E269" s="183" t="s">
        <v>29</v>
      </c>
      <c r="F269" s="182"/>
      <c r="G269" s="172"/>
      <c r="H269" s="172"/>
      <c r="I269" s="173">
        <v>21960000</v>
      </c>
      <c r="J269" s="173">
        <v>18000000</v>
      </c>
      <c r="K269" s="173">
        <v>14400000</v>
      </c>
    </row>
    <row r="270" spans="1:41" ht="30" x14ac:dyDescent="0.25">
      <c r="A270" s="2"/>
      <c r="B270" s="302" t="s">
        <v>15</v>
      </c>
      <c r="C270" s="263" t="s">
        <v>1200</v>
      </c>
      <c r="D270" s="180" t="s">
        <v>681</v>
      </c>
      <c r="E270" s="183" t="s">
        <v>18</v>
      </c>
      <c r="F270" s="187" t="s">
        <v>108</v>
      </c>
      <c r="G270" s="172">
        <v>2021</v>
      </c>
      <c r="H270" s="172">
        <v>2025</v>
      </c>
      <c r="I270" s="173">
        <f>J270*1.22</f>
        <v>219600</v>
      </c>
      <c r="J270" s="173">
        <f>150000*1.2</f>
        <v>180000</v>
      </c>
      <c r="K270" s="173">
        <f>J270*0.85</f>
        <v>153000</v>
      </c>
    </row>
    <row r="271" spans="1:41" x14ac:dyDescent="0.25">
      <c r="A271" s="2"/>
      <c r="B271" s="301" t="s">
        <v>139</v>
      </c>
      <c r="C271" s="263" t="s">
        <v>1201</v>
      </c>
      <c r="D271" s="34" t="s">
        <v>683</v>
      </c>
      <c r="E271" s="34" t="s">
        <v>142</v>
      </c>
      <c r="F271" s="34"/>
      <c r="G271" s="44">
        <v>2025</v>
      </c>
      <c r="H271" s="44">
        <v>2025</v>
      </c>
      <c r="I271" s="35">
        <v>854000</v>
      </c>
      <c r="J271" s="35">
        <v>700000</v>
      </c>
      <c r="K271" s="35">
        <v>595000</v>
      </c>
    </row>
    <row r="273" spans="3:11" ht="30" x14ac:dyDescent="0.25">
      <c r="I273" s="104" t="s">
        <v>12</v>
      </c>
      <c r="J273" s="104" t="s">
        <v>13</v>
      </c>
      <c r="K273" s="104" t="s">
        <v>9</v>
      </c>
    </row>
    <row r="274" spans="3:11" ht="15.75" x14ac:dyDescent="0.25">
      <c r="C274" s="315" t="s">
        <v>322</v>
      </c>
      <c r="D274" s="315"/>
      <c r="E274" s="315"/>
      <c r="F274" s="315"/>
      <c r="G274" s="315"/>
      <c r="H274" s="315"/>
      <c r="I274" s="106">
        <f>SUM(I10,I13,I59)</f>
        <v>167408783.24000001</v>
      </c>
      <c r="J274" s="106">
        <f>SUM(J10,J13,J59)</f>
        <v>146560442.38016394</v>
      </c>
      <c r="K274" s="106">
        <f>SUM(K10,K13,K59)</f>
        <v>90978712.88557376</v>
      </c>
    </row>
    <row r="275" spans="3:11" ht="15.75" x14ac:dyDescent="0.25">
      <c r="C275" s="315" t="s">
        <v>388</v>
      </c>
      <c r="D275" s="315"/>
      <c r="E275" s="315"/>
      <c r="F275" s="315"/>
      <c r="G275" s="315"/>
      <c r="H275" s="315"/>
      <c r="I275" s="106">
        <f>SUM(I66,I69)</f>
        <v>37884400</v>
      </c>
      <c r="J275" s="106">
        <f>SUM(J66,J69)</f>
        <v>31329381.943606559</v>
      </c>
      <c r="K275" s="106">
        <f>SUM(K66,K69)</f>
        <v>27683704.915245898</v>
      </c>
    </row>
    <row r="276" spans="3:11" ht="15.75" x14ac:dyDescent="0.25">
      <c r="C276" s="315" t="s">
        <v>409</v>
      </c>
      <c r="D276" s="315"/>
      <c r="E276" s="315"/>
      <c r="F276" s="315"/>
      <c r="G276" s="315"/>
      <c r="H276" s="315"/>
      <c r="I276" s="106">
        <f>SUM(I86,I113)</f>
        <v>412564265.16999996</v>
      </c>
      <c r="J276" s="106">
        <f>SUM(J86,J113)</f>
        <v>340465678.02180326</v>
      </c>
      <c r="K276" s="106">
        <f>SUM(K86,K113)</f>
        <v>281175019.99803275</v>
      </c>
    </row>
    <row r="277" spans="3:11" ht="15.75" x14ac:dyDescent="0.25">
      <c r="C277" s="315" t="s">
        <v>503</v>
      </c>
      <c r="D277" s="315"/>
      <c r="E277" s="315"/>
      <c r="F277" s="315"/>
      <c r="G277" s="315"/>
      <c r="H277" s="315"/>
      <c r="I277" s="106">
        <f>SUM(I164,I171,I174)</f>
        <v>28479400</v>
      </c>
      <c r="J277" s="106">
        <f>SUM(J164,J171,J174)</f>
        <v>23354698.163934425</v>
      </c>
      <c r="K277" s="106">
        <f>SUM(K164,K171,K174)</f>
        <v>20012532.264918029</v>
      </c>
    </row>
    <row r="278" spans="3:11" ht="33.6" customHeight="1" x14ac:dyDescent="0.25">
      <c r="C278" s="314" t="s">
        <v>533</v>
      </c>
      <c r="D278" s="314"/>
      <c r="E278" s="314"/>
      <c r="F278" s="314"/>
      <c r="G278" s="314"/>
      <c r="H278" s="314"/>
      <c r="I278" s="106">
        <f>SUM(I181,I186,I202)</f>
        <v>72480686.950000003</v>
      </c>
      <c r="J278" s="106">
        <f>SUM(J181,J186,J202)</f>
        <v>58953350.48409836</v>
      </c>
      <c r="K278" s="106">
        <f>SUM(K181,K186,K202)</f>
        <v>49036104.75918033</v>
      </c>
    </row>
    <row r="279" spans="3:11" ht="15.75" x14ac:dyDescent="0.25">
      <c r="C279" s="315" t="s">
        <v>572</v>
      </c>
      <c r="D279" s="315"/>
      <c r="E279" s="315"/>
      <c r="F279" s="315"/>
      <c r="G279" s="315"/>
      <c r="H279" s="315"/>
      <c r="I279" s="106">
        <f>SUM(I209,I265)</f>
        <v>188985876.58000001</v>
      </c>
      <c r="J279" s="106">
        <f>SUM(J209,J265)</f>
        <v>149524423.50453442</v>
      </c>
      <c r="K279" s="106">
        <f>SUM(K209,K265)</f>
        <v>130573605.88994426</v>
      </c>
    </row>
    <row r="281" spans="3:11" ht="24.6" customHeight="1" x14ac:dyDescent="0.25">
      <c r="C281" s="313" t="s">
        <v>321</v>
      </c>
      <c r="D281" s="313"/>
      <c r="E281" s="313"/>
      <c r="F281" s="313"/>
      <c r="G281" s="313"/>
      <c r="H281" s="313"/>
      <c r="I281" s="107">
        <f>SUM(I274:I279)</f>
        <v>907803411.94000006</v>
      </c>
      <c r="J281" s="107">
        <f>SUM(J274:J279)</f>
        <v>750187974.49814105</v>
      </c>
      <c r="K281" s="107">
        <f>SUM(K274:K279)</f>
        <v>599459680.71289504</v>
      </c>
    </row>
    <row r="283" spans="3:11" x14ac:dyDescent="0.25">
      <c r="I283" s="156"/>
    </row>
  </sheetData>
  <mergeCells count="72">
    <mergeCell ref="K8:K9"/>
    <mergeCell ref="K64:K65"/>
    <mergeCell ref="K84:K85"/>
    <mergeCell ref="K162:K163"/>
    <mergeCell ref="K179:K180"/>
    <mergeCell ref="I179:J179"/>
    <mergeCell ref="K207:K208"/>
    <mergeCell ref="C205:J205"/>
    <mergeCell ref="C207:C208"/>
    <mergeCell ref="D207:D208"/>
    <mergeCell ref="E207:E208"/>
    <mergeCell ref="F207:F208"/>
    <mergeCell ref="G207:H207"/>
    <mergeCell ref="I207:J207"/>
    <mergeCell ref="C202:H202"/>
    <mergeCell ref="D8:D9"/>
    <mergeCell ref="E8:E9"/>
    <mergeCell ref="F8:F9"/>
    <mergeCell ref="I84:J84"/>
    <mergeCell ref="C177:J177"/>
    <mergeCell ref="I8:J8"/>
    <mergeCell ref="C62:J62"/>
    <mergeCell ref="G84:H84"/>
    <mergeCell ref="C2:E2"/>
    <mergeCell ref="C160:J160"/>
    <mergeCell ref="C162:C163"/>
    <mergeCell ref="D162:D163"/>
    <mergeCell ref="E162:E163"/>
    <mergeCell ref="F162:F163"/>
    <mergeCell ref="G162:H162"/>
    <mergeCell ref="I162:J162"/>
    <mergeCell ref="C82:J82"/>
    <mergeCell ref="F64:F65"/>
    <mergeCell ref="G64:H64"/>
    <mergeCell ref="I64:J64"/>
    <mergeCell ref="C84:C85"/>
    <mergeCell ref="D84:D85"/>
    <mergeCell ref="C4:J4"/>
    <mergeCell ref="C64:C65"/>
    <mergeCell ref="C6:J6"/>
    <mergeCell ref="C164:H164"/>
    <mergeCell ref="C171:H171"/>
    <mergeCell ref="C10:H10"/>
    <mergeCell ref="C13:H13"/>
    <mergeCell ref="C59:H59"/>
    <mergeCell ref="D64:D65"/>
    <mergeCell ref="E84:E85"/>
    <mergeCell ref="F84:F85"/>
    <mergeCell ref="E64:E65"/>
    <mergeCell ref="C66:H66"/>
    <mergeCell ref="C69:H69"/>
    <mergeCell ref="C86:H86"/>
    <mergeCell ref="C113:H113"/>
    <mergeCell ref="G8:H8"/>
    <mergeCell ref="C8:C9"/>
    <mergeCell ref="C209:H209"/>
    <mergeCell ref="C265:H265"/>
    <mergeCell ref="C174:H174"/>
    <mergeCell ref="C181:H181"/>
    <mergeCell ref="C186:H186"/>
    <mergeCell ref="C179:C180"/>
    <mergeCell ref="D179:D180"/>
    <mergeCell ref="E179:E180"/>
    <mergeCell ref="F179:F180"/>
    <mergeCell ref="G179:H179"/>
    <mergeCell ref="C281:H281"/>
    <mergeCell ref="C274:H274"/>
    <mergeCell ref="C275:H275"/>
    <mergeCell ref="C276:H276"/>
    <mergeCell ref="C277:H277"/>
    <mergeCell ref="C278:H278"/>
    <mergeCell ref="C279:H279"/>
  </mergeCells>
  <phoneticPr fontId="28" type="noConversion"/>
  <pageMargins left="0.7" right="0.7" top="0.75" bottom="0.75" header="0.3" footer="0.3"/>
  <pageSetup paperSize="8" orientation="landscape" r:id="rId1"/>
  <rowBreaks count="4" manualBreakCount="4">
    <brk id="80" max="16383" man="1"/>
    <brk id="112" max="16383" man="1"/>
    <brk id="158" max="16383" man="1"/>
    <brk id="175" max="16383" man="1"/>
  </rowBreaks>
  <ignoredErrors>
    <ignoredError sqref="J29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E6CC8-4508-4BE5-B6F6-9A0A7116D6D9}">
  <dimension ref="B2:M81"/>
  <sheetViews>
    <sheetView topLeftCell="A8" zoomScale="70" zoomScaleNormal="70" workbookViewId="0">
      <selection activeCell="I78" sqref="I78:K79"/>
    </sheetView>
  </sheetViews>
  <sheetFormatPr defaultRowHeight="15" x14ac:dyDescent="0.25"/>
  <cols>
    <col min="1" max="1" width="2.7109375" customWidth="1"/>
    <col min="2" max="2" width="17.85546875" style="114" customWidth="1"/>
    <col min="3" max="3" width="7.28515625" customWidth="1"/>
    <col min="4" max="4" width="34.7109375" customWidth="1"/>
    <col min="5" max="6" width="22" customWidth="1"/>
    <col min="7" max="8" width="18.28515625" customWidth="1"/>
    <col min="9" max="9" width="16.7109375" customWidth="1"/>
    <col min="10" max="10" width="18.7109375" customWidth="1"/>
    <col min="11" max="11" width="15.7109375" customWidth="1"/>
  </cols>
  <sheetData>
    <row r="2" spans="2:11" ht="18.75" x14ac:dyDescent="0.3">
      <c r="C2" s="323" t="s">
        <v>0</v>
      </c>
      <c r="D2" s="323"/>
      <c r="E2" s="323"/>
    </row>
    <row r="3" spans="2:11" ht="18.75" x14ac:dyDescent="0.3">
      <c r="C3" s="1"/>
    </row>
    <row r="4" spans="2:11" ht="15.75" x14ac:dyDescent="0.25">
      <c r="C4" s="326" t="s">
        <v>684</v>
      </c>
      <c r="D4" s="326"/>
      <c r="E4" s="326"/>
      <c r="F4" s="326"/>
      <c r="G4" s="326"/>
      <c r="H4" s="326"/>
      <c r="I4" s="326"/>
      <c r="J4" s="326"/>
      <c r="K4" s="20"/>
    </row>
    <row r="5" spans="2:11" ht="15.75" x14ac:dyDescent="0.25">
      <c r="C5" s="5"/>
      <c r="D5" s="5"/>
      <c r="E5" s="5"/>
      <c r="F5" s="5"/>
      <c r="G5" s="5"/>
      <c r="H5" s="5"/>
      <c r="I5" s="5"/>
      <c r="J5" s="5"/>
    </row>
    <row r="6" spans="2:11" ht="15.75" x14ac:dyDescent="0.25">
      <c r="C6" s="317" t="s">
        <v>685</v>
      </c>
      <c r="D6" s="317"/>
      <c r="E6" s="317"/>
      <c r="F6" s="317"/>
      <c r="G6" s="317"/>
      <c r="H6" s="317"/>
      <c r="I6" s="317"/>
      <c r="J6" s="317"/>
      <c r="K6" s="19"/>
    </row>
    <row r="8" spans="2:11" x14ac:dyDescent="0.25">
      <c r="C8" s="321" t="s">
        <v>3</v>
      </c>
      <c r="D8" s="319" t="s">
        <v>4</v>
      </c>
      <c r="E8" s="319" t="s">
        <v>5</v>
      </c>
      <c r="F8" s="319" t="s">
        <v>6</v>
      </c>
      <c r="G8" s="321" t="s">
        <v>7</v>
      </c>
      <c r="H8" s="321"/>
      <c r="I8" s="321" t="s">
        <v>8</v>
      </c>
      <c r="J8" s="321"/>
      <c r="K8" s="316" t="s">
        <v>9</v>
      </c>
    </row>
    <row r="9" spans="2:11" ht="30" x14ac:dyDescent="0.25">
      <c r="C9" s="321"/>
      <c r="D9" s="319"/>
      <c r="E9" s="319"/>
      <c r="F9" s="319"/>
      <c r="G9" s="3" t="s">
        <v>10</v>
      </c>
      <c r="H9" s="3" t="s">
        <v>11</v>
      </c>
      <c r="I9" s="4" t="s">
        <v>12</v>
      </c>
      <c r="J9" s="4" t="s">
        <v>13</v>
      </c>
      <c r="K9" s="316"/>
    </row>
    <row r="10" spans="2:11" ht="17.25" customHeight="1" x14ac:dyDescent="0.25">
      <c r="C10" s="327" t="s">
        <v>686</v>
      </c>
      <c r="D10" s="322"/>
      <c r="E10" s="322"/>
      <c r="F10" s="322"/>
      <c r="G10" s="322"/>
      <c r="H10" s="311"/>
      <c r="I10" s="110">
        <f>SUM(I11:I14)</f>
        <v>24032780</v>
      </c>
      <c r="J10" s="110">
        <f t="shared" ref="J10:K10" si="0">SUM(J11:J14)</f>
        <v>19699000</v>
      </c>
      <c r="K10" s="110">
        <f t="shared" si="0"/>
        <v>16669150</v>
      </c>
    </row>
    <row r="11" spans="2:11" ht="31.9" customHeight="1" x14ac:dyDescent="0.25">
      <c r="B11" s="116" t="s">
        <v>15</v>
      </c>
      <c r="C11" s="2" t="s">
        <v>16</v>
      </c>
      <c r="D11" s="119" t="s">
        <v>687</v>
      </c>
      <c r="E11" s="2" t="s">
        <v>29</v>
      </c>
      <c r="F11" s="95"/>
      <c r="G11" s="25">
        <v>2022</v>
      </c>
      <c r="H11" s="25">
        <v>2027</v>
      </c>
      <c r="I11" s="9">
        <v>427000</v>
      </c>
      <c r="J11" s="9">
        <v>350000</v>
      </c>
      <c r="K11" s="9">
        <f>SUM(J11*0.85)</f>
        <v>297500</v>
      </c>
    </row>
    <row r="12" spans="2:11" ht="33.6" customHeight="1" x14ac:dyDescent="0.25">
      <c r="B12" s="116" t="s">
        <v>15</v>
      </c>
      <c r="C12" s="2" t="s">
        <v>21</v>
      </c>
      <c r="D12" s="128" t="s">
        <v>688</v>
      </c>
      <c r="E12" s="170" t="s">
        <v>18</v>
      </c>
      <c r="F12" s="186" t="s">
        <v>689</v>
      </c>
      <c r="G12" s="183">
        <v>2021</v>
      </c>
      <c r="H12" s="183">
        <v>2025</v>
      </c>
      <c r="I12" s="173">
        <f>J12*1.22</f>
        <v>14640000</v>
      </c>
      <c r="J12" s="173">
        <f>10000000*1.2</f>
        <v>12000000</v>
      </c>
      <c r="K12" s="173">
        <f>J12*0.85</f>
        <v>10200000</v>
      </c>
    </row>
    <row r="13" spans="2:11" ht="41.45" customHeight="1" x14ac:dyDescent="0.25">
      <c r="B13" s="118" t="s">
        <v>65</v>
      </c>
      <c r="C13" s="2" t="s">
        <v>27</v>
      </c>
      <c r="D13" s="10" t="s">
        <v>690</v>
      </c>
      <c r="E13" s="7" t="s">
        <v>359</v>
      </c>
      <c r="F13" s="22" t="s">
        <v>691</v>
      </c>
      <c r="G13" s="25">
        <v>2022</v>
      </c>
      <c r="H13" s="25">
        <v>2024</v>
      </c>
      <c r="I13" s="27">
        <v>1830000</v>
      </c>
      <c r="J13" s="27">
        <v>1500000</v>
      </c>
      <c r="K13" s="27">
        <v>1200000</v>
      </c>
    </row>
    <row r="14" spans="2:11" ht="36" x14ac:dyDescent="0.25">
      <c r="B14" s="118" t="s">
        <v>65</v>
      </c>
      <c r="C14" s="2" t="s">
        <v>31</v>
      </c>
      <c r="D14" s="10" t="s">
        <v>692</v>
      </c>
      <c r="E14" s="7" t="s">
        <v>159</v>
      </c>
      <c r="F14" s="22" t="s">
        <v>693</v>
      </c>
      <c r="G14" s="25">
        <v>2022</v>
      </c>
      <c r="H14" s="25">
        <v>2027</v>
      </c>
      <c r="I14" s="27">
        <v>7135780</v>
      </c>
      <c r="J14" s="27">
        <v>5849000</v>
      </c>
      <c r="K14" s="27">
        <v>4971650</v>
      </c>
    </row>
    <row r="15" spans="2:11" ht="17.25" customHeight="1" x14ac:dyDescent="0.25">
      <c r="C15" s="327" t="s">
        <v>694</v>
      </c>
      <c r="D15" s="322"/>
      <c r="E15" s="322"/>
      <c r="F15" s="322"/>
      <c r="G15" s="322"/>
      <c r="H15" s="311"/>
      <c r="I15" s="110">
        <f>SUM(I16)</f>
        <v>0</v>
      </c>
      <c r="J15" s="110">
        <f>SUM(J16)</f>
        <v>0</v>
      </c>
      <c r="K15" s="103">
        <f>SUM(K16)</f>
        <v>0</v>
      </c>
    </row>
    <row r="16" spans="2:11" ht="17.25" customHeight="1" x14ac:dyDescent="0.25">
      <c r="C16" s="2"/>
      <c r="D16" s="2"/>
      <c r="E16" s="2"/>
      <c r="F16" s="2"/>
      <c r="G16" s="2"/>
      <c r="H16" s="2"/>
      <c r="I16" s="2"/>
      <c r="J16" s="2"/>
      <c r="K16" s="2"/>
    </row>
    <row r="18" spans="2:13" ht="15.75" x14ac:dyDescent="0.25">
      <c r="C18" s="317" t="s">
        <v>695</v>
      </c>
      <c r="D18" s="317"/>
      <c r="E18" s="317"/>
      <c r="F18" s="317"/>
      <c r="G18" s="317"/>
      <c r="H18" s="317"/>
      <c r="I18" s="317"/>
      <c r="J18" s="317"/>
      <c r="K18" s="19"/>
    </row>
    <row r="20" spans="2:13" x14ac:dyDescent="0.25">
      <c r="C20" s="321" t="s">
        <v>3</v>
      </c>
      <c r="D20" s="319" t="s">
        <v>4</v>
      </c>
      <c r="E20" s="319" t="s">
        <v>5</v>
      </c>
      <c r="F20" s="319" t="s">
        <v>6</v>
      </c>
      <c r="G20" s="321" t="s">
        <v>7</v>
      </c>
      <c r="H20" s="321"/>
      <c r="I20" s="321" t="s">
        <v>8</v>
      </c>
      <c r="J20" s="321"/>
      <c r="K20" s="316" t="s">
        <v>9</v>
      </c>
    </row>
    <row r="21" spans="2:13" ht="30" x14ac:dyDescent="0.25">
      <c r="C21" s="321"/>
      <c r="D21" s="319"/>
      <c r="E21" s="319"/>
      <c r="F21" s="319"/>
      <c r="G21" s="3" t="s">
        <v>10</v>
      </c>
      <c r="H21" s="3" t="s">
        <v>11</v>
      </c>
      <c r="I21" s="4" t="s">
        <v>12</v>
      </c>
      <c r="J21" s="4" t="s">
        <v>13</v>
      </c>
      <c r="K21" s="316"/>
    </row>
    <row r="22" spans="2:13" x14ac:dyDescent="0.25">
      <c r="C22" s="327" t="s">
        <v>696</v>
      </c>
      <c r="D22" s="322"/>
      <c r="E22" s="322"/>
      <c r="F22" s="322"/>
      <c r="G22" s="322"/>
      <c r="H22" s="311"/>
      <c r="I22" s="110">
        <f>SUM(I23:I61)</f>
        <v>245067679.38000003</v>
      </c>
      <c r="J22" s="110">
        <f t="shared" ref="J22:K22" si="1">SUM(J23:J61)</f>
        <v>197614981.68999994</v>
      </c>
      <c r="K22" s="103">
        <f t="shared" si="1"/>
        <v>165512684.91999999</v>
      </c>
    </row>
    <row r="23" spans="2:13" ht="30" x14ac:dyDescent="0.25">
      <c r="B23" s="116" t="s">
        <v>15</v>
      </c>
      <c r="C23" s="7" t="s">
        <v>34</v>
      </c>
      <c r="D23" s="119" t="s">
        <v>697</v>
      </c>
      <c r="E23" s="2" t="s">
        <v>29</v>
      </c>
      <c r="F23" s="95" t="s">
        <v>698</v>
      </c>
      <c r="G23" s="25">
        <v>2022</v>
      </c>
      <c r="H23" s="25">
        <v>2025</v>
      </c>
      <c r="I23" s="9">
        <v>25742000</v>
      </c>
      <c r="J23" s="9">
        <v>21100000</v>
      </c>
      <c r="K23" s="9">
        <v>18635245</v>
      </c>
    </row>
    <row r="24" spans="2:13" ht="30" x14ac:dyDescent="0.25">
      <c r="B24" s="167" t="s">
        <v>15</v>
      </c>
      <c r="C24" s="151" t="s">
        <v>38</v>
      </c>
      <c r="D24" s="184" t="s">
        <v>1113</v>
      </c>
      <c r="E24" s="166" t="s">
        <v>29</v>
      </c>
      <c r="F24" s="178"/>
      <c r="G24" s="183"/>
      <c r="H24" s="183"/>
      <c r="I24" s="173">
        <v>1220000</v>
      </c>
      <c r="J24" s="173">
        <v>1000000</v>
      </c>
      <c r="K24" s="173">
        <v>800000</v>
      </c>
    </row>
    <row r="25" spans="2:13" ht="30" x14ac:dyDescent="0.25">
      <c r="B25" s="167" t="s">
        <v>15</v>
      </c>
      <c r="C25" s="151" t="s">
        <v>40</v>
      </c>
      <c r="D25" s="184" t="s">
        <v>1114</v>
      </c>
      <c r="E25" s="166" t="s">
        <v>29</v>
      </c>
      <c r="F25" s="178"/>
      <c r="G25" s="183"/>
      <c r="H25" s="183"/>
      <c r="I25" s="173">
        <v>2440000</v>
      </c>
      <c r="J25" s="173">
        <v>2000000</v>
      </c>
      <c r="K25" s="173">
        <v>800000</v>
      </c>
    </row>
    <row r="26" spans="2:13" ht="30" x14ac:dyDescent="0.25">
      <c r="B26" s="167" t="s">
        <v>15</v>
      </c>
      <c r="C26" s="151" t="s">
        <v>43</v>
      </c>
      <c r="D26" s="184" t="s">
        <v>1115</v>
      </c>
      <c r="E26" s="166" t="s">
        <v>29</v>
      </c>
      <c r="F26" s="178"/>
      <c r="G26" s="183"/>
      <c r="H26" s="183"/>
      <c r="I26" s="173">
        <v>549000</v>
      </c>
      <c r="J26" s="173">
        <v>450000</v>
      </c>
      <c r="K26" s="173">
        <v>360000</v>
      </c>
    </row>
    <row r="27" spans="2:13" ht="45" x14ac:dyDescent="0.25">
      <c r="B27" s="167" t="s">
        <v>15</v>
      </c>
      <c r="C27" s="151" t="s">
        <v>45</v>
      </c>
      <c r="D27" s="180" t="s">
        <v>699</v>
      </c>
      <c r="E27" s="166" t="s">
        <v>18</v>
      </c>
      <c r="F27" s="182" t="s">
        <v>18</v>
      </c>
      <c r="G27" s="172">
        <v>2021</v>
      </c>
      <c r="H27" s="172">
        <v>2022</v>
      </c>
      <c r="I27" s="173">
        <f>J27*1.22</f>
        <v>2928000</v>
      </c>
      <c r="J27" s="173">
        <f>2000000*1.2</f>
        <v>2400000</v>
      </c>
      <c r="K27" s="173">
        <f>J27*0.85</f>
        <v>2040000</v>
      </c>
    </row>
    <row r="28" spans="2:13" ht="75" x14ac:dyDescent="0.25">
      <c r="B28" s="167" t="s">
        <v>15</v>
      </c>
      <c r="C28" s="151" t="s">
        <v>49</v>
      </c>
      <c r="D28" s="184" t="s">
        <v>700</v>
      </c>
      <c r="E28" s="170" t="s">
        <v>18</v>
      </c>
      <c r="F28" s="178" t="s">
        <v>701</v>
      </c>
      <c r="G28" s="183">
        <v>2021</v>
      </c>
      <c r="H28" s="183">
        <v>2022</v>
      </c>
      <c r="I28" s="173">
        <f t="shared" ref="I28:I30" si="2">J28*1.22</f>
        <v>73200</v>
      </c>
      <c r="J28" s="173">
        <f>50000*1.2</f>
        <v>60000</v>
      </c>
      <c r="K28" s="173">
        <f t="shared" ref="K28:K30" si="3">J28*0.85</f>
        <v>51000</v>
      </c>
    </row>
    <row r="29" spans="2:13" ht="75" x14ac:dyDescent="0.25">
      <c r="B29" s="167" t="s">
        <v>15</v>
      </c>
      <c r="C29" s="151" t="s">
        <v>52</v>
      </c>
      <c r="D29" s="180" t="s">
        <v>702</v>
      </c>
      <c r="E29" s="191" t="s">
        <v>18</v>
      </c>
      <c r="F29" s="179" t="s">
        <v>703</v>
      </c>
      <c r="G29" s="172">
        <v>2022</v>
      </c>
      <c r="H29" s="172">
        <v>2027</v>
      </c>
      <c r="I29" s="173">
        <f t="shared" si="2"/>
        <v>29280000</v>
      </c>
      <c r="J29" s="173">
        <f>20000000*1.2</f>
        <v>24000000</v>
      </c>
      <c r="K29" s="173">
        <f t="shared" si="3"/>
        <v>20400000</v>
      </c>
    </row>
    <row r="30" spans="2:13" ht="45" x14ac:dyDescent="0.25">
      <c r="B30" s="167" t="s">
        <v>15</v>
      </c>
      <c r="C30" s="151" t="s">
        <v>54</v>
      </c>
      <c r="D30" s="179" t="s">
        <v>704</v>
      </c>
      <c r="E30" s="191" t="s">
        <v>18</v>
      </c>
      <c r="F30" s="179" t="s">
        <v>705</v>
      </c>
      <c r="G30" s="172">
        <v>2021</v>
      </c>
      <c r="H30" s="172">
        <v>2025</v>
      </c>
      <c r="I30" s="173">
        <f t="shared" si="2"/>
        <v>2928000</v>
      </c>
      <c r="J30" s="173">
        <f>2000000*1.2</f>
        <v>2400000</v>
      </c>
      <c r="K30" s="173">
        <f t="shared" si="3"/>
        <v>2040000</v>
      </c>
    </row>
    <row r="31" spans="2:13" ht="48" customHeight="1" x14ac:dyDescent="0.25">
      <c r="B31" s="254" t="s">
        <v>15</v>
      </c>
      <c r="C31" s="151" t="s">
        <v>57</v>
      </c>
      <c r="D31" s="248" t="s">
        <v>706</v>
      </c>
      <c r="E31" s="248" t="s">
        <v>332</v>
      </c>
      <c r="F31" s="258" t="s">
        <v>707</v>
      </c>
      <c r="G31" s="248"/>
      <c r="H31" s="248"/>
      <c r="I31" s="196">
        <v>36600000</v>
      </c>
      <c r="J31" s="196">
        <v>30000000</v>
      </c>
      <c r="K31" s="196">
        <v>29200000</v>
      </c>
      <c r="L31" s="328"/>
      <c r="M31" s="329"/>
    </row>
    <row r="32" spans="2:13" ht="30" x14ac:dyDescent="0.25">
      <c r="B32" s="167" t="s">
        <v>15</v>
      </c>
      <c r="C32" s="151" t="s">
        <v>60</v>
      </c>
      <c r="D32" s="253" t="s">
        <v>708</v>
      </c>
      <c r="E32" s="270" t="s">
        <v>709</v>
      </c>
      <c r="F32" s="271"/>
      <c r="G32" s="232">
        <v>2022</v>
      </c>
      <c r="H32" s="232">
        <v>2026</v>
      </c>
      <c r="I32" s="196">
        <v>720922.4</v>
      </c>
      <c r="J32" s="196">
        <v>590920</v>
      </c>
      <c r="K32" s="196">
        <v>502282</v>
      </c>
      <c r="L32" s="17"/>
    </row>
    <row r="33" spans="2:12" ht="30" x14ac:dyDescent="0.25">
      <c r="B33" s="167" t="s">
        <v>15</v>
      </c>
      <c r="C33" s="151" t="s">
        <v>62</v>
      </c>
      <c r="D33" s="253" t="s">
        <v>710</v>
      </c>
      <c r="E33" s="270" t="s">
        <v>709</v>
      </c>
      <c r="F33" s="271"/>
      <c r="G33" s="232">
        <v>2022</v>
      </c>
      <c r="H33" s="232">
        <v>2025</v>
      </c>
      <c r="I33" s="196">
        <v>1595357.4</v>
      </c>
      <c r="J33" s="196">
        <v>1307670</v>
      </c>
      <c r="K33" s="196">
        <v>1111519.5</v>
      </c>
      <c r="L33" s="17"/>
    </row>
    <row r="34" spans="2:12" ht="30" x14ac:dyDescent="0.25">
      <c r="B34" s="167" t="s">
        <v>15</v>
      </c>
      <c r="C34" s="151" t="s">
        <v>66</v>
      </c>
      <c r="D34" s="253" t="s">
        <v>711</v>
      </c>
      <c r="E34" s="270" t="s">
        <v>18</v>
      </c>
      <c r="F34" s="225" t="s">
        <v>108</v>
      </c>
      <c r="G34" s="248">
        <v>2027</v>
      </c>
      <c r="H34" s="248">
        <v>2030</v>
      </c>
      <c r="I34" s="196">
        <f>J34*1.22</f>
        <v>7320000</v>
      </c>
      <c r="J34" s="196">
        <f>5000000*1.2</f>
        <v>6000000</v>
      </c>
      <c r="K34" s="196">
        <f>J34*0.85</f>
        <v>5100000</v>
      </c>
      <c r="L34" s="17"/>
    </row>
    <row r="35" spans="2:12" ht="45" x14ac:dyDescent="0.25">
      <c r="B35" s="167" t="s">
        <v>15</v>
      </c>
      <c r="C35" s="151" t="s">
        <v>71</v>
      </c>
      <c r="D35" s="184" t="s">
        <v>712</v>
      </c>
      <c r="E35" s="170" t="s">
        <v>18</v>
      </c>
      <c r="F35" s="178" t="s">
        <v>713</v>
      </c>
      <c r="G35" s="183">
        <v>2027</v>
      </c>
      <c r="H35" s="183">
        <v>2030</v>
      </c>
      <c r="I35" s="196">
        <f>J35*1.22</f>
        <v>36600000</v>
      </c>
      <c r="J35" s="196">
        <f>25000000*1.2</f>
        <v>30000000</v>
      </c>
      <c r="K35" s="196">
        <f>J35*0.85</f>
        <v>25500000</v>
      </c>
      <c r="L35" s="17"/>
    </row>
    <row r="36" spans="2:12" ht="60" x14ac:dyDescent="0.25">
      <c r="B36" s="167" t="s">
        <v>15</v>
      </c>
      <c r="C36" s="151" t="s">
        <v>74</v>
      </c>
      <c r="D36" s="184" t="s">
        <v>1157</v>
      </c>
      <c r="E36" s="170" t="s">
        <v>454</v>
      </c>
      <c r="F36" s="178"/>
      <c r="G36" s="183">
        <v>2024</v>
      </c>
      <c r="H36" s="183">
        <v>2024</v>
      </c>
      <c r="I36" s="196">
        <v>230000</v>
      </c>
      <c r="J36" s="196">
        <v>230000</v>
      </c>
      <c r="K36" s="196">
        <v>180000</v>
      </c>
      <c r="L36" s="17"/>
    </row>
    <row r="37" spans="2:12" ht="60" x14ac:dyDescent="0.25">
      <c r="B37" s="116" t="s">
        <v>15</v>
      </c>
      <c r="C37" s="7" t="s">
        <v>77</v>
      </c>
      <c r="D37" s="119" t="s">
        <v>714</v>
      </c>
      <c r="E37" s="10" t="s">
        <v>715</v>
      </c>
      <c r="F37" s="95" t="s">
        <v>716</v>
      </c>
      <c r="G37" s="25">
        <v>2022</v>
      </c>
      <c r="H37" s="25">
        <v>2023</v>
      </c>
      <c r="I37" s="9">
        <v>8000000</v>
      </c>
      <c r="J37" s="9">
        <v>6550000</v>
      </c>
      <c r="K37" s="9">
        <v>5730000</v>
      </c>
      <c r="L37" s="17"/>
    </row>
    <row r="38" spans="2:12" ht="30" x14ac:dyDescent="0.25">
      <c r="B38" s="118" t="s">
        <v>65</v>
      </c>
      <c r="C38" s="7" t="s">
        <v>80</v>
      </c>
      <c r="D38" s="16" t="s">
        <v>1015</v>
      </c>
      <c r="E38" s="16" t="s">
        <v>359</v>
      </c>
      <c r="F38" s="23"/>
      <c r="G38" s="15">
        <v>2022</v>
      </c>
      <c r="H38" s="15">
        <v>2027</v>
      </c>
      <c r="I38" s="18">
        <v>3800000</v>
      </c>
      <c r="J38" s="18">
        <v>3114754.1</v>
      </c>
      <c r="K38" s="18">
        <v>2180327.87</v>
      </c>
    </row>
    <row r="39" spans="2:12" ht="24" x14ac:dyDescent="0.25">
      <c r="B39" s="118" t="s">
        <v>65</v>
      </c>
      <c r="C39" s="7" t="s">
        <v>83</v>
      </c>
      <c r="D39" s="16" t="s">
        <v>717</v>
      </c>
      <c r="E39" s="16" t="s">
        <v>364</v>
      </c>
      <c r="F39" s="23" t="s">
        <v>718</v>
      </c>
      <c r="G39" s="15">
        <v>2024</v>
      </c>
      <c r="H39" s="15">
        <v>2027</v>
      </c>
      <c r="I39" s="18">
        <v>900000</v>
      </c>
      <c r="J39" s="18">
        <v>720000</v>
      </c>
      <c r="K39" s="18">
        <v>612000</v>
      </c>
    </row>
    <row r="40" spans="2:12" ht="30" x14ac:dyDescent="0.25">
      <c r="B40" s="118" t="s">
        <v>65</v>
      </c>
      <c r="C40" s="7" t="s">
        <v>85</v>
      </c>
      <c r="D40" s="10" t="s">
        <v>1016</v>
      </c>
      <c r="E40" s="10" t="s">
        <v>218</v>
      </c>
      <c r="F40" s="22"/>
      <c r="G40" s="8">
        <v>2022</v>
      </c>
      <c r="H40" s="8">
        <v>2025</v>
      </c>
      <c r="I40" s="9">
        <v>1000400</v>
      </c>
      <c r="J40" s="9">
        <v>820000</v>
      </c>
      <c r="K40" s="9">
        <v>697000</v>
      </c>
    </row>
    <row r="41" spans="2:12" ht="30" x14ac:dyDescent="0.25">
      <c r="B41" s="118" t="s">
        <v>65</v>
      </c>
      <c r="C41" s="7" t="s">
        <v>87</v>
      </c>
      <c r="D41" s="10" t="s">
        <v>1017</v>
      </c>
      <c r="E41" s="10" t="s">
        <v>221</v>
      </c>
      <c r="F41" s="22"/>
      <c r="G41" s="8">
        <v>2024</v>
      </c>
      <c r="H41" s="8">
        <v>2026</v>
      </c>
      <c r="I41" s="9">
        <v>380000</v>
      </c>
      <c r="J41" s="9">
        <v>311475.40999999997</v>
      </c>
      <c r="K41" s="9">
        <v>264754.09999999998</v>
      </c>
    </row>
    <row r="42" spans="2:12" ht="45" x14ac:dyDescent="0.25">
      <c r="B42" s="118" t="s">
        <v>65</v>
      </c>
      <c r="C42" s="7" t="s">
        <v>90</v>
      </c>
      <c r="D42" s="10" t="s">
        <v>1018</v>
      </c>
      <c r="E42" s="10" t="s">
        <v>89</v>
      </c>
      <c r="F42" s="22"/>
      <c r="G42" s="8">
        <v>206</v>
      </c>
      <c r="H42" s="8">
        <v>2027</v>
      </c>
      <c r="I42" s="8">
        <v>2600000</v>
      </c>
      <c r="J42" s="8">
        <v>2131147.54</v>
      </c>
      <c r="K42" s="8">
        <v>1811475.41</v>
      </c>
    </row>
    <row r="43" spans="2:12" ht="48" x14ac:dyDescent="0.25">
      <c r="B43" s="118" t="s">
        <v>65</v>
      </c>
      <c r="C43" s="7" t="s">
        <v>95</v>
      </c>
      <c r="D43" s="10" t="s">
        <v>719</v>
      </c>
      <c r="E43" s="10" t="s">
        <v>126</v>
      </c>
      <c r="F43" s="22" t="s">
        <v>645</v>
      </c>
      <c r="G43" s="8">
        <v>2020</v>
      </c>
      <c r="H43" s="8">
        <v>2021</v>
      </c>
      <c r="I43" s="9">
        <v>400000</v>
      </c>
      <c r="J43" s="9">
        <v>330000</v>
      </c>
      <c r="K43" s="9">
        <v>264000</v>
      </c>
    </row>
    <row r="44" spans="2:12" ht="30" x14ac:dyDescent="0.25">
      <c r="B44" s="118" t="s">
        <v>65</v>
      </c>
      <c r="C44" s="7" t="s">
        <v>100</v>
      </c>
      <c r="D44" s="10" t="s">
        <v>1058</v>
      </c>
      <c r="E44" s="10" t="s">
        <v>126</v>
      </c>
      <c r="F44" s="22"/>
      <c r="G44" s="8">
        <v>2022</v>
      </c>
      <c r="H44" s="8">
        <v>2027</v>
      </c>
      <c r="I44" s="9">
        <v>4880000</v>
      </c>
      <c r="J44" s="9">
        <v>4000000</v>
      </c>
      <c r="K44" s="9">
        <v>3400000</v>
      </c>
    </row>
    <row r="45" spans="2:12" ht="45" x14ac:dyDescent="0.25">
      <c r="B45" s="118" t="s">
        <v>65</v>
      </c>
      <c r="C45" s="7" t="s">
        <v>103</v>
      </c>
      <c r="D45" s="10" t="s">
        <v>1019</v>
      </c>
      <c r="E45" s="10" t="s">
        <v>232</v>
      </c>
      <c r="F45" s="22"/>
      <c r="G45" s="8">
        <v>2023</v>
      </c>
      <c r="H45" s="8">
        <v>2024</v>
      </c>
      <c r="I45" s="9">
        <v>1366400</v>
      </c>
      <c r="J45" s="9">
        <v>1120000</v>
      </c>
      <c r="K45" s="9">
        <v>952000</v>
      </c>
    </row>
    <row r="46" spans="2:12" ht="30" customHeight="1" x14ac:dyDescent="0.25">
      <c r="B46" s="118" t="s">
        <v>65</v>
      </c>
      <c r="C46" s="7" t="s">
        <v>106</v>
      </c>
      <c r="D46" s="10" t="s">
        <v>720</v>
      </c>
      <c r="E46" s="10" t="s">
        <v>468</v>
      </c>
      <c r="F46" s="22"/>
      <c r="G46" s="8">
        <v>2023</v>
      </c>
      <c r="H46" s="8">
        <v>2026</v>
      </c>
      <c r="I46" s="9">
        <v>1586000</v>
      </c>
      <c r="J46" s="9">
        <v>1300000</v>
      </c>
      <c r="K46" s="9">
        <v>800000</v>
      </c>
    </row>
    <row r="47" spans="2:12" ht="30" customHeight="1" x14ac:dyDescent="0.25">
      <c r="B47" s="118" t="s">
        <v>65</v>
      </c>
      <c r="C47" s="7" t="s">
        <v>109</v>
      </c>
      <c r="D47" s="10" t="s">
        <v>721</v>
      </c>
      <c r="E47" s="10" t="s">
        <v>722</v>
      </c>
      <c r="F47" s="22" t="s">
        <v>723</v>
      </c>
      <c r="G47" s="8"/>
      <c r="H47" s="8">
        <v>2028</v>
      </c>
      <c r="I47" s="9"/>
      <c r="J47" s="9"/>
      <c r="K47" s="9"/>
    </row>
    <row r="48" spans="2:12" ht="30" x14ac:dyDescent="0.25">
      <c r="B48" s="118" t="s">
        <v>65</v>
      </c>
      <c r="C48" s="7" t="s">
        <v>112</v>
      </c>
      <c r="D48" s="10" t="s">
        <v>724</v>
      </c>
      <c r="E48" s="10" t="s">
        <v>470</v>
      </c>
      <c r="F48" s="22"/>
      <c r="G48" s="8">
        <v>2021</v>
      </c>
      <c r="H48" s="8">
        <v>2023</v>
      </c>
      <c r="I48" s="9">
        <v>5000000</v>
      </c>
      <c r="J48" s="9">
        <v>4098360</v>
      </c>
      <c r="K48" s="9">
        <v>3438606</v>
      </c>
    </row>
    <row r="49" spans="2:11" ht="48" x14ac:dyDescent="0.25">
      <c r="B49" s="118" t="s">
        <v>65</v>
      </c>
      <c r="C49" s="7" t="s">
        <v>115</v>
      </c>
      <c r="D49" s="10" t="s">
        <v>725</v>
      </c>
      <c r="E49" s="10" t="s">
        <v>726</v>
      </c>
      <c r="F49" s="22" t="s">
        <v>727</v>
      </c>
      <c r="G49" s="8">
        <v>2022</v>
      </c>
      <c r="H49" s="8">
        <v>2027</v>
      </c>
      <c r="I49" s="9">
        <v>25000000</v>
      </c>
      <c r="J49" s="9">
        <v>20491803.280000001</v>
      </c>
      <c r="K49" s="9">
        <v>20122950.82</v>
      </c>
    </row>
    <row r="50" spans="2:11" x14ac:dyDescent="0.25">
      <c r="B50" s="118" t="s">
        <v>65</v>
      </c>
      <c r="C50" s="7" t="s">
        <v>118</v>
      </c>
      <c r="D50" s="10" t="s">
        <v>728</v>
      </c>
      <c r="E50" s="10" t="s">
        <v>159</v>
      </c>
      <c r="F50" s="22"/>
      <c r="G50" s="8">
        <v>2022</v>
      </c>
      <c r="H50" s="8">
        <v>2027</v>
      </c>
      <c r="I50" s="9">
        <v>4400000</v>
      </c>
      <c r="J50" s="9">
        <v>3606557.38</v>
      </c>
      <c r="K50" s="9">
        <v>3065573.77</v>
      </c>
    </row>
    <row r="51" spans="2:11" x14ac:dyDescent="0.25">
      <c r="B51" s="118" t="s">
        <v>65</v>
      </c>
      <c r="C51" s="7" t="s">
        <v>120</v>
      </c>
      <c r="D51" s="10" t="s">
        <v>1020</v>
      </c>
      <c r="E51" s="10" t="s">
        <v>159</v>
      </c>
      <c r="F51" s="22"/>
      <c r="G51" s="8">
        <v>2022</v>
      </c>
      <c r="H51" s="8">
        <v>2027</v>
      </c>
      <c r="I51" s="9">
        <v>7000000</v>
      </c>
      <c r="J51" s="9">
        <v>5737704.9199999999</v>
      </c>
      <c r="K51" s="9">
        <v>4877049.2</v>
      </c>
    </row>
    <row r="52" spans="2:11" ht="60" x14ac:dyDescent="0.25">
      <c r="B52" s="118" t="s">
        <v>65</v>
      </c>
      <c r="C52" s="7" t="s">
        <v>122</v>
      </c>
      <c r="D52" s="10" t="s">
        <v>729</v>
      </c>
      <c r="E52" s="10" t="s">
        <v>730</v>
      </c>
      <c r="F52" s="22"/>
      <c r="G52" s="8">
        <v>2021</v>
      </c>
      <c r="H52" s="8">
        <v>2023</v>
      </c>
      <c r="I52" s="9">
        <v>1534760</v>
      </c>
      <c r="J52" s="9">
        <v>1258000</v>
      </c>
      <c r="K52" s="9">
        <v>1069300</v>
      </c>
    </row>
    <row r="53" spans="2:11" ht="30" x14ac:dyDescent="0.25">
      <c r="B53" s="118" t="s">
        <v>65</v>
      </c>
      <c r="C53" s="7" t="s">
        <v>125</v>
      </c>
      <c r="D53" s="10" t="s">
        <v>731</v>
      </c>
      <c r="E53" s="10" t="s">
        <v>134</v>
      </c>
      <c r="F53" s="26"/>
      <c r="G53" s="8">
        <v>2024</v>
      </c>
      <c r="H53" s="8">
        <v>2025</v>
      </c>
      <c r="I53" s="9">
        <v>2440000</v>
      </c>
      <c r="J53" s="9">
        <v>2000000</v>
      </c>
      <c r="K53" s="9">
        <v>1700000</v>
      </c>
    </row>
    <row r="54" spans="2:11" x14ac:dyDescent="0.25">
      <c r="B54" s="115" t="s">
        <v>94</v>
      </c>
      <c r="C54" s="7" t="s">
        <v>127</v>
      </c>
      <c r="D54" s="2" t="s">
        <v>732</v>
      </c>
      <c r="E54" s="2" t="s">
        <v>733</v>
      </c>
      <c r="F54" s="2" t="s">
        <v>170</v>
      </c>
      <c r="G54" s="8">
        <v>2024</v>
      </c>
      <c r="H54" s="8">
        <v>2025</v>
      </c>
      <c r="I54" s="27">
        <v>466159.58</v>
      </c>
      <c r="J54" s="27">
        <v>382097.95</v>
      </c>
      <c r="K54" s="27">
        <v>324783.26</v>
      </c>
    </row>
    <row r="55" spans="2:11" ht="26.45" customHeight="1" x14ac:dyDescent="0.25">
      <c r="B55" s="115" t="s">
        <v>94</v>
      </c>
      <c r="C55" s="7" t="s">
        <v>128</v>
      </c>
      <c r="D55" s="2" t="s">
        <v>734</v>
      </c>
      <c r="E55" s="10" t="s">
        <v>238</v>
      </c>
      <c r="F55" s="2" t="s">
        <v>170</v>
      </c>
      <c r="G55" s="8">
        <v>2025</v>
      </c>
      <c r="H55" s="43">
        <v>2027</v>
      </c>
      <c r="I55" s="27">
        <v>607560</v>
      </c>
      <c r="J55" s="27">
        <v>498000</v>
      </c>
      <c r="K55" s="27">
        <v>422300</v>
      </c>
    </row>
    <row r="56" spans="2:11" ht="26.45" customHeight="1" x14ac:dyDescent="0.25">
      <c r="B56" s="115" t="s">
        <v>94</v>
      </c>
      <c r="C56" s="7" t="s">
        <v>132</v>
      </c>
      <c r="D56" s="49" t="s">
        <v>735</v>
      </c>
      <c r="E56" s="10" t="s">
        <v>238</v>
      </c>
      <c r="F56" s="2" t="s">
        <v>170</v>
      </c>
      <c r="G56" s="8">
        <v>2023</v>
      </c>
      <c r="H56" s="43">
        <v>2027</v>
      </c>
      <c r="I56" s="27">
        <v>513920</v>
      </c>
      <c r="J56" s="27">
        <v>421245.91</v>
      </c>
      <c r="K56" s="27">
        <v>358059.02</v>
      </c>
    </row>
    <row r="57" spans="2:11" ht="26.45" customHeight="1" x14ac:dyDescent="0.25">
      <c r="B57" s="244" t="s">
        <v>94</v>
      </c>
      <c r="C57" s="151" t="s">
        <v>135</v>
      </c>
      <c r="D57" s="250" t="s">
        <v>1132</v>
      </c>
      <c r="E57" s="170" t="s">
        <v>97</v>
      </c>
      <c r="F57" s="263"/>
      <c r="G57" s="172">
        <v>2023</v>
      </c>
      <c r="H57" s="255">
        <v>2027</v>
      </c>
      <c r="I57" s="269">
        <v>11346000</v>
      </c>
      <c r="J57" s="249">
        <v>9300000</v>
      </c>
      <c r="K57" s="173" t="s">
        <v>1133</v>
      </c>
    </row>
    <row r="58" spans="2:11" ht="20.45" customHeight="1" x14ac:dyDescent="0.25">
      <c r="B58" s="117" t="s">
        <v>139</v>
      </c>
      <c r="C58" s="7" t="s">
        <v>137</v>
      </c>
      <c r="D58" s="30" t="s">
        <v>736</v>
      </c>
      <c r="E58" s="30" t="s">
        <v>151</v>
      </c>
      <c r="F58" s="40"/>
      <c r="G58" s="43">
        <v>2023</v>
      </c>
      <c r="H58" s="43">
        <v>2027</v>
      </c>
      <c r="I58" s="74">
        <v>800000</v>
      </c>
      <c r="J58" s="71">
        <v>655737</v>
      </c>
      <c r="K58" s="71">
        <v>557377</v>
      </c>
    </row>
    <row r="59" spans="2:11" ht="20.45" customHeight="1" x14ac:dyDescent="0.25">
      <c r="B59" s="117" t="s">
        <v>139</v>
      </c>
      <c r="C59" s="7" t="s">
        <v>140</v>
      </c>
      <c r="D59" s="64" t="s">
        <v>737</v>
      </c>
      <c r="E59" s="30" t="s">
        <v>142</v>
      </c>
      <c r="F59" s="40"/>
      <c r="G59" s="43">
        <v>2021</v>
      </c>
      <c r="H59" s="43">
        <v>2027</v>
      </c>
      <c r="I59" s="71">
        <v>7320000</v>
      </c>
      <c r="J59" s="71">
        <v>6000000</v>
      </c>
      <c r="K59" s="71">
        <v>5100000</v>
      </c>
    </row>
    <row r="60" spans="2:11" ht="20.45" customHeight="1" x14ac:dyDescent="0.25">
      <c r="B60" s="117" t="s">
        <v>139</v>
      </c>
      <c r="C60" s="7" t="s">
        <v>143</v>
      </c>
      <c r="D60" s="30" t="s">
        <v>738</v>
      </c>
      <c r="E60" s="30" t="s">
        <v>252</v>
      </c>
      <c r="F60" s="40"/>
      <c r="G60" s="43">
        <v>2021</v>
      </c>
      <c r="H60" s="43">
        <v>2027</v>
      </c>
      <c r="I60" s="73">
        <v>1500000</v>
      </c>
      <c r="J60" s="71">
        <v>1229508.2</v>
      </c>
      <c r="K60" s="71">
        <v>1045081.97</v>
      </c>
    </row>
    <row r="61" spans="2:11" ht="30" x14ac:dyDescent="0.25">
      <c r="B61" s="117" t="s">
        <v>139</v>
      </c>
      <c r="C61" s="7" t="s">
        <v>146</v>
      </c>
      <c r="D61" s="30" t="s">
        <v>739</v>
      </c>
      <c r="E61" s="30" t="s">
        <v>148</v>
      </c>
      <c r="F61" s="40"/>
      <c r="G61" s="43">
        <v>2022</v>
      </c>
      <c r="H61" s="43">
        <v>2027</v>
      </c>
      <c r="I61" s="71">
        <v>4000000</v>
      </c>
      <c r="J61" s="31"/>
      <c r="K61" s="31"/>
    </row>
    <row r="62" spans="2:11" x14ac:dyDescent="0.25">
      <c r="C62" s="327" t="s">
        <v>740</v>
      </c>
      <c r="D62" s="322"/>
      <c r="E62" s="322"/>
      <c r="F62" s="322"/>
      <c r="G62" s="322"/>
      <c r="H62" s="311"/>
      <c r="I62" s="110">
        <f>SUM(I63)</f>
        <v>0</v>
      </c>
      <c r="J62" s="110">
        <f>SUM(J63)</f>
        <v>0</v>
      </c>
      <c r="K62" s="103">
        <f>SUM(K63)</f>
        <v>0</v>
      </c>
    </row>
    <row r="63" spans="2:11" x14ac:dyDescent="0.25">
      <c r="C63" s="2"/>
      <c r="D63" s="2"/>
      <c r="E63" s="2"/>
      <c r="F63" s="2"/>
      <c r="G63" s="2"/>
      <c r="H63" s="2"/>
      <c r="I63" s="2"/>
      <c r="J63" s="2"/>
      <c r="K63" s="2"/>
    </row>
    <row r="64" spans="2:11" x14ac:dyDescent="0.25">
      <c r="C64" s="327" t="s">
        <v>741</v>
      </c>
      <c r="D64" s="322"/>
      <c r="E64" s="322"/>
      <c r="F64" s="322"/>
      <c r="G64" s="322"/>
      <c r="H64" s="311"/>
      <c r="I64" s="110">
        <f>SUM(I65)</f>
        <v>0</v>
      </c>
      <c r="J64" s="110">
        <f>SUM(J65)</f>
        <v>0</v>
      </c>
      <c r="K64" s="103">
        <f>SUM(K65)</f>
        <v>0</v>
      </c>
    </row>
    <row r="65" spans="2:11" x14ac:dyDescent="0.25">
      <c r="C65" s="2"/>
      <c r="D65" s="2"/>
      <c r="E65" s="2"/>
      <c r="F65" s="2"/>
      <c r="G65" s="2"/>
      <c r="H65" s="2"/>
      <c r="I65" s="2"/>
      <c r="J65" s="2"/>
      <c r="K65" s="2"/>
    </row>
    <row r="66" spans="2:11" x14ac:dyDescent="0.25">
      <c r="C66" s="327" t="s">
        <v>742</v>
      </c>
      <c r="D66" s="322"/>
      <c r="E66" s="322"/>
      <c r="F66" s="322"/>
      <c r="G66" s="322"/>
      <c r="H66" s="311"/>
      <c r="I66" s="110">
        <f>SUM(I67+I68)</f>
        <v>16552808.01</v>
      </c>
      <c r="J66" s="110">
        <f t="shared" ref="J66:K66" si="4">SUM(J67+J68)</f>
        <v>13567875.418032788</v>
      </c>
      <c r="K66" s="110">
        <f t="shared" si="4"/>
        <v>11982875.418032788</v>
      </c>
    </row>
    <row r="67" spans="2:11" x14ac:dyDescent="0.25">
      <c r="B67" s="115" t="s">
        <v>94</v>
      </c>
      <c r="C67" s="178" t="s">
        <v>149</v>
      </c>
      <c r="D67" s="166" t="s">
        <v>1126</v>
      </c>
      <c r="E67" s="166" t="s">
        <v>97</v>
      </c>
      <c r="F67" s="166"/>
      <c r="G67" s="166">
        <v>2021</v>
      </c>
      <c r="H67" s="176">
        <v>2023</v>
      </c>
      <c r="I67" s="176">
        <v>9150000</v>
      </c>
      <c r="J67" s="173">
        <v>7500000</v>
      </c>
      <c r="K67" s="268">
        <v>6375000</v>
      </c>
    </row>
    <row r="68" spans="2:11" ht="45" x14ac:dyDescent="0.25">
      <c r="B68" s="116" t="s">
        <v>15</v>
      </c>
      <c r="C68" s="166" t="s">
        <v>157</v>
      </c>
      <c r="D68" s="178" t="s">
        <v>743</v>
      </c>
      <c r="E68" s="166" t="s">
        <v>744</v>
      </c>
      <c r="F68" s="166"/>
      <c r="G68" s="166">
        <v>2022</v>
      </c>
      <c r="H68" s="166">
        <v>2023</v>
      </c>
      <c r="I68" s="176">
        <v>7402808.0099999998</v>
      </c>
      <c r="J68" s="176">
        <f>(I68*100)/122</f>
        <v>6067875.4180327868</v>
      </c>
      <c r="K68" s="173">
        <f>J68-460000</f>
        <v>5607875.4180327868</v>
      </c>
    </row>
    <row r="69" spans="2:11" x14ac:dyDescent="0.25">
      <c r="C69" s="327" t="s">
        <v>745</v>
      </c>
      <c r="D69" s="322"/>
      <c r="E69" s="322"/>
      <c r="F69" s="322"/>
      <c r="G69" s="322"/>
      <c r="H69" s="311"/>
      <c r="I69" s="110">
        <f>SUM(I70:I73)</f>
        <v>7173200</v>
      </c>
      <c r="J69" s="110">
        <f>SUM(J70:J73)</f>
        <v>5597868.8524590163</v>
      </c>
      <c r="K69" s="103">
        <f>SUM(K70:K73)</f>
        <v>4503459.0145901637</v>
      </c>
    </row>
    <row r="70" spans="2:11" s="157" customFormat="1" x14ac:dyDescent="0.25">
      <c r="B70" s="167" t="s">
        <v>15</v>
      </c>
      <c r="C70" s="166" t="s">
        <v>160</v>
      </c>
      <c r="D70" s="184" t="s">
        <v>746</v>
      </c>
      <c r="E70" s="166" t="s">
        <v>29</v>
      </c>
      <c r="F70" s="178" t="s">
        <v>747</v>
      </c>
      <c r="G70" s="183">
        <v>2022</v>
      </c>
      <c r="H70" s="183">
        <v>2025</v>
      </c>
      <c r="I70" s="173">
        <v>73200</v>
      </c>
      <c r="J70" s="173">
        <v>60000</v>
      </c>
      <c r="K70" s="173">
        <v>51000</v>
      </c>
    </row>
    <row r="71" spans="2:11" s="157" customFormat="1" x14ac:dyDescent="0.25">
      <c r="B71" s="118" t="s">
        <v>65</v>
      </c>
      <c r="C71" s="166" t="s">
        <v>163</v>
      </c>
      <c r="D71" s="184" t="s">
        <v>1021</v>
      </c>
      <c r="E71" s="166" t="s">
        <v>221</v>
      </c>
      <c r="F71" s="178" t="s">
        <v>1022</v>
      </c>
      <c r="G71" s="183">
        <v>2024</v>
      </c>
      <c r="H71" s="183">
        <v>2027</v>
      </c>
      <c r="I71" s="173">
        <v>700000</v>
      </c>
      <c r="J71" s="173">
        <v>700000</v>
      </c>
      <c r="K71" s="173">
        <v>573770.49</v>
      </c>
    </row>
    <row r="72" spans="2:11" s="157" customFormat="1" x14ac:dyDescent="0.25">
      <c r="B72" s="118" t="s">
        <v>65</v>
      </c>
      <c r="C72" s="166" t="s">
        <v>165</v>
      </c>
      <c r="D72" s="184" t="s">
        <v>1059</v>
      </c>
      <c r="E72" s="166" t="s">
        <v>126</v>
      </c>
      <c r="F72" s="178"/>
      <c r="G72" s="183">
        <v>2023</v>
      </c>
      <c r="H72" s="183">
        <v>2027</v>
      </c>
      <c r="I72" s="173">
        <v>400000</v>
      </c>
      <c r="J72" s="173">
        <v>327868.85245901637</v>
      </c>
      <c r="K72" s="173">
        <v>278688.5245901639</v>
      </c>
    </row>
    <row r="73" spans="2:11" ht="84" x14ac:dyDescent="0.25">
      <c r="B73" s="118" t="s">
        <v>65</v>
      </c>
      <c r="C73" s="166" t="s">
        <v>167</v>
      </c>
      <c r="D73" s="7" t="s">
        <v>748</v>
      </c>
      <c r="E73" s="7" t="s">
        <v>130</v>
      </c>
      <c r="F73" s="22" t="s">
        <v>749</v>
      </c>
      <c r="G73" s="8">
        <v>2020</v>
      </c>
      <c r="H73" s="8">
        <v>2027</v>
      </c>
      <c r="I73" s="9">
        <v>6000000</v>
      </c>
      <c r="J73" s="9">
        <v>4510000</v>
      </c>
      <c r="K73" s="9">
        <v>3600000</v>
      </c>
    </row>
    <row r="77" spans="2:11" ht="30" x14ac:dyDescent="0.25">
      <c r="I77" s="104" t="s">
        <v>12</v>
      </c>
      <c r="J77" s="104" t="s">
        <v>13</v>
      </c>
      <c r="K77" s="105" t="s">
        <v>9</v>
      </c>
    </row>
    <row r="78" spans="2:11" ht="15.75" x14ac:dyDescent="0.25">
      <c r="C78" s="315" t="s">
        <v>685</v>
      </c>
      <c r="D78" s="315"/>
      <c r="E78" s="315"/>
      <c r="F78" s="315"/>
      <c r="G78" s="315"/>
      <c r="H78" s="315"/>
      <c r="I78" s="106">
        <f>SUM(I10,I15)</f>
        <v>24032780</v>
      </c>
      <c r="J78" s="106">
        <f>SUM(J10,J15)</f>
        <v>19699000</v>
      </c>
      <c r="K78" s="106">
        <f>SUM(K10,K15)</f>
        <v>16669150</v>
      </c>
    </row>
    <row r="79" spans="2:11" ht="15.75" x14ac:dyDescent="0.25">
      <c r="C79" s="315" t="s">
        <v>695</v>
      </c>
      <c r="D79" s="315"/>
      <c r="E79" s="315"/>
      <c r="F79" s="315"/>
      <c r="G79" s="315"/>
      <c r="H79" s="315"/>
      <c r="I79" s="106">
        <f>SUM(I22,I62,I64,I66,I69)</f>
        <v>268793687.38999999</v>
      </c>
      <c r="J79" s="106">
        <f>SUM(J22,J62,J64,J66,J69)</f>
        <v>216780725.96049175</v>
      </c>
      <c r="K79" s="106">
        <f>SUM(K22,K62,K64,K66,K69)</f>
        <v>181999019.35262296</v>
      </c>
    </row>
    <row r="81" spans="3:11" ht="27.6" customHeight="1" x14ac:dyDescent="0.25">
      <c r="C81" s="313" t="s">
        <v>684</v>
      </c>
      <c r="D81" s="313"/>
      <c r="E81" s="313"/>
      <c r="F81" s="313"/>
      <c r="G81" s="313"/>
      <c r="H81" s="313"/>
      <c r="I81" s="107">
        <f>SUM(I78:I79)</f>
        <v>292826467.38999999</v>
      </c>
      <c r="J81" s="107">
        <f>SUM(J78:J79)</f>
        <v>236479725.96049175</v>
      </c>
      <c r="K81" s="107">
        <f>SUM(K78:K79)</f>
        <v>198668169.35262296</v>
      </c>
    </row>
  </sheetData>
  <mergeCells count="29">
    <mergeCell ref="C22:H22"/>
    <mergeCell ref="I8:J8"/>
    <mergeCell ref="K8:K9"/>
    <mergeCell ref="K20:K21"/>
    <mergeCell ref="C10:H10"/>
    <mergeCell ref="C15:H15"/>
    <mergeCell ref="L31:M31"/>
    <mergeCell ref="C2:E2"/>
    <mergeCell ref="C18:J18"/>
    <mergeCell ref="C20:C21"/>
    <mergeCell ref="D20:D21"/>
    <mergeCell ref="E20:E21"/>
    <mergeCell ref="F20:F21"/>
    <mergeCell ref="G20:H20"/>
    <mergeCell ref="I20:J20"/>
    <mergeCell ref="C4:J4"/>
    <mergeCell ref="C6:J6"/>
    <mergeCell ref="C8:C9"/>
    <mergeCell ref="D8:D9"/>
    <mergeCell ref="E8:E9"/>
    <mergeCell ref="F8:F9"/>
    <mergeCell ref="G8:H8"/>
    <mergeCell ref="C69:H69"/>
    <mergeCell ref="C78:H78"/>
    <mergeCell ref="C79:H79"/>
    <mergeCell ref="C81:H81"/>
    <mergeCell ref="C62:H62"/>
    <mergeCell ref="C64:H64"/>
    <mergeCell ref="C66:H66"/>
  </mergeCells>
  <phoneticPr fontId="28" type="noConversion"/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168A4-175F-43F8-BB53-B05A5E643B5A}">
  <dimension ref="B2:M177"/>
  <sheetViews>
    <sheetView zoomScale="70" zoomScaleNormal="70" workbookViewId="0">
      <selection activeCell="I172" sqref="I172:K175"/>
    </sheetView>
  </sheetViews>
  <sheetFormatPr defaultRowHeight="15" x14ac:dyDescent="0.25"/>
  <cols>
    <col min="1" max="1" width="2.85546875" customWidth="1"/>
    <col min="2" max="2" width="16.85546875" style="114" customWidth="1"/>
    <col min="3" max="3" width="7.85546875" customWidth="1"/>
    <col min="4" max="4" width="34.7109375" customWidth="1"/>
    <col min="5" max="5" width="22" customWidth="1"/>
    <col min="6" max="6" width="26.7109375" customWidth="1"/>
    <col min="7" max="7" width="14.5703125" customWidth="1"/>
    <col min="8" max="8" width="14" customWidth="1"/>
    <col min="9" max="9" width="16.7109375" customWidth="1"/>
    <col min="10" max="10" width="18.7109375" customWidth="1"/>
    <col min="11" max="11" width="16.28515625" customWidth="1"/>
  </cols>
  <sheetData>
    <row r="2" spans="2:11" ht="18.75" x14ac:dyDescent="0.3">
      <c r="C2" s="323" t="s">
        <v>0</v>
      </c>
      <c r="D2" s="323"/>
      <c r="E2" s="323"/>
    </row>
    <row r="3" spans="2:11" ht="18.75" x14ac:dyDescent="0.3">
      <c r="C3" s="1"/>
    </row>
    <row r="4" spans="2:11" ht="15.75" x14ac:dyDescent="0.25">
      <c r="C4" s="326" t="s">
        <v>750</v>
      </c>
      <c r="D4" s="326"/>
      <c r="E4" s="326"/>
      <c r="F4" s="326"/>
      <c r="G4" s="326"/>
      <c r="H4" s="326"/>
      <c r="I4" s="326"/>
      <c r="J4" s="326"/>
      <c r="K4" s="20"/>
    </row>
    <row r="5" spans="2:11" ht="15.75" x14ac:dyDescent="0.25">
      <c r="C5" s="5"/>
      <c r="D5" s="5"/>
      <c r="E5" s="5"/>
      <c r="F5" s="5"/>
      <c r="G5" s="5"/>
      <c r="H5" s="5"/>
      <c r="I5" s="5"/>
      <c r="J5" s="5"/>
    </row>
    <row r="6" spans="2:11" ht="15.75" x14ac:dyDescent="0.25">
      <c r="C6" s="317" t="s">
        <v>751</v>
      </c>
      <c r="D6" s="317"/>
      <c r="E6" s="317"/>
      <c r="F6" s="317"/>
      <c r="G6" s="317"/>
      <c r="H6" s="317"/>
      <c r="I6" s="317"/>
      <c r="J6" s="317"/>
      <c r="K6" s="19"/>
    </row>
    <row r="8" spans="2:11" x14ac:dyDescent="0.25">
      <c r="C8" s="321" t="s">
        <v>3</v>
      </c>
      <c r="D8" s="319" t="s">
        <v>4</v>
      </c>
      <c r="E8" s="319" t="s">
        <v>5</v>
      </c>
      <c r="F8" s="319" t="s">
        <v>6</v>
      </c>
      <c r="G8" s="321" t="s">
        <v>7</v>
      </c>
      <c r="H8" s="321"/>
      <c r="I8" s="321" t="s">
        <v>8</v>
      </c>
      <c r="J8" s="321"/>
      <c r="K8" s="316" t="s">
        <v>9</v>
      </c>
    </row>
    <row r="9" spans="2:11" ht="30" x14ac:dyDescent="0.25">
      <c r="C9" s="321"/>
      <c r="D9" s="319"/>
      <c r="E9" s="319"/>
      <c r="F9" s="319"/>
      <c r="G9" s="3" t="s">
        <v>10</v>
      </c>
      <c r="H9" s="3" t="s">
        <v>11</v>
      </c>
      <c r="I9" s="4" t="s">
        <v>12</v>
      </c>
      <c r="J9" s="4" t="s">
        <v>13</v>
      </c>
      <c r="K9" s="316"/>
    </row>
    <row r="10" spans="2:11" ht="17.25" customHeight="1" x14ac:dyDescent="0.25">
      <c r="C10" s="327" t="s">
        <v>752</v>
      </c>
      <c r="D10" s="322"/>
      <c r="E10" s="322"/>
      <c r="F10" s="322"/>
      <c r="G10" s="322"/>
      <c r="H10" s="311"/>
      <c r="I10" s="103">
        <f>SUM(I11)</f>
        <v>2000000</v>
      </c>
      <c r="J10" s="103">
        <f>SUM(J11)</f>
        <v>1820000</v>
      </c>
      <c r="K10" s="103">
        <f>SUM(K11)</f>
        <v>2000000</v>
      </c>
    </row>
    <row r="11" spans="2:11" ht="17.25" customHeight="1" x14ac:dyDescent="0.25">
      <c r="B11" s="116" t="s">
        <v>15</v>
      </c>
      <c r="C11" s="166" t="s">
        <v>16</v>
      </c>
      <c r="D11" s="166" t="s">
        <v>1176</v>
      </c>
      <c r="E11" s="166" t="s">
        <v>1177</v>
      </c>
      <c r="F11" s="166" t="s">
        <v>1178</v>
      </c>
      <c r="G11" s="166">
        <v>2023</v>
      </c>
      <c r="H11" s="166">
        <v>2027</v>
      </c>
      <c r="I11" s="176">
        <v>2000000</v>
      </c>
      <c r="J11" s="176">
        <v>1820000</v>
      </c>
      <c r="K11" s="176">
        <v>2000000</v>
      </c>
    </row>
    <row r="12" spans="2:11" ht="17.25" customHeight="1" x14ac:dyDescent="0.25">
      <c r="C12" s="327" t="s">
        <v>753</v>
      </c>
      <c r="D12" s="322"/>
      <c r="E12" s="322"/>
      <c r="F12" s="322"/>
      <c r="G12" s="322"/>
      <c r="H12" s="311"/>
      <c r="I12" s="103">
        <f>SUM(I13)</f>
        <v>0</v>
      </c>
      <c r="J12" s="103">
        <f>SUM(J13)</f>
        <v>0</v>
      </c>
      <c r="K12" s="103">
        <f>SUM(K13)</f>
        <v>0</v>
      </c>
    </row>
    <row r="13" spans="2:11" ht="17.25" customHeight="1" x14ac:dyDescent="0.25">
      <c r="C13" s="2"/>
      <c r="D13" s="2"/>
      <c r="E13" s="2"/>
      <c r="F13" s="2"/>
      <c r="G13" s="2"/>
      <c r="H13" s="2"/>
      <c r="I13" s="2"/>
      <c r="J13" s="2"/>
      <c r="K13" s="2"/>
    </row>
    <row r="14" spans="2:11" ht="17.25" customHeight="1" x14ac:dyDescent="0.25">
      <c r="C14" s="327" t="s">
        <v>754</v>
      </c>
      <c r="D14" s="322"/>
      <c r="E14" s="322"/>
      <c r="F14" s="322"/>
      <c r="G14" s="322"/>
      <c r="H14" s="311"/>
      <c r="I14" s="103">
        <f>SUM(I15)</f>
        <v>1200000</v>
      </c>
      <c r="J14" s="103">
        <f>SUM(J15)</f>
        <v>1200000</v>
      </c>
      <c r="K14" s="103">
        <f>SUM(K15)</f>
        <v>960000</v>
      </c>
    </row>
    <row r="15" spans="2:11" ht="17.25" customHeight="1" x14ac:dyDescent="0.25">
      <c r="B15" s="116" t="s">
        <v>15</v>
      </c>
      <c r="C15" s="2" t="s">
        <v>21</v>
      </c>
      <c r="D15" s="166" t="s">
        <v>755</v>
      </c>
      <c r="E15" s="166" t="s">
        <v>756</v>
      </c>
      <c r="F15" s="166"/>
      <c r="G15" s="166">
        <v>2021</v>
      </c>
      <c r="H15" s="166">
        <v>2027</v>
      </c>
      <c r="I15" s="176">
        <v>1200000</v>
      </c>
      <c r="J15" s="176">
        <v>1200000</v>
      </c>
      <c r="K15" s="176">
        <v>960000</v>
      </c>
    </row>
    <row r="16" spans="2:11" ht="17.25" customHeight="1" x14ac:dyDescent="0.25">
      <c r="C16" s="327" t="s">
        <v>757</v>
      </c>
      <c r="D16" s="322"/>
      <c r="E16" s="322"/>
      <c r="F16" s="322"/>
      <c r="G16" s="322"/>
      <c r="H16" s="311"/>
      <c r="I16" s="103">
        <f>SUM(I17)</f>
        <v>1300000</v>
      </c>
      <c r="J16" s="103">
        <f>SUM(J17)</f>
        <v>1014000</v>
      </c>
      <c r="K16" s="103">
        <f>SUM(K17)</f>
        <v>861900</v>
      </c>
    </row>
    <row r="17" spans="2:11" ht="51" customHeight="1" x14ac:dyDescent="0.25">
      <c r="B17" s="116" t="s">
        <v>15</v>
      </c>
      <c r="C17" s="2" t="s">
        <v>27</v>
      </c>
      <c r="D17" s="95" t="s">
        <v>758</v>
      </c>
      <c r="E17" s="2" t="s">
        <v>29</v>
      </c>
      <c r="F17" s="95" t="s">
        <v>759</v>
      </c>
      <c r="G17" s="25">
        <v>2022</v>
      </c>
      <c r="H17" s="25">
        <v>2026</v>
      </c>
      <c r="I17" s="9">
        <v>1300000</v>
      </c>
      <c r="J17" s="9">
        <v>1014000</v>
      </c>
      <c r="K17" s="9">
        <v>861900</v>
      </c>
    </row>
    <row r="19" spans="2:11" ht="15.75" x14ac:dyDescent="0.25">
      <c r="C19" s="317" t="s">
        <v>760</v>
      </c>
      <c r="D19" s="317"/>
      <c r="E19" s="317"/>
      <c r="F19" s="317"/>
      <c r="G19" s="317"/>
      <c r="H19" s="317"/>
      <c r="I19" s="317"/>
      <c r="J19" s="317"/>
      <c r="K19" s="19"/>
    </row>
    <row r="21" spans="2:11" x14ac:dyDescent="0.25">
      <c r="C21" s="321" t="s">
        <v>3</v>
      </c>
      <c r="D21" s="319" t="s">
        <v>4</v>
      </c>
      <c r="E21" s="319" t="s">
        <v>5</v>
      </c>
      <c r="F21" s="319" t="s">
        <v>6</v>
      </c>
      <c r="G21" s="321" t="s">
        <v>7</v>
      </c>
      <c r="H21" s="321"/>
      <c r="I21" s="321" t="s">
        <v>8</v>
      </c>
      <c r="J21" s="321"/>
      <c r="K21" s="316" t="s">
        <v>9</v>
      </c>
    </row>
    <row r="22" spans="2:11" ht="30" x14ac:dyDescent="0.25">
      <c r="C22" s="321"/>
      <c r="D22" s="319"/>
      <c r="E22" s="319"/>
      <c r="F22" s="319"/>
      <c r="G22" s="3" t="s">
        <v>10</v>
      </c>
      <c r="H22" s="3" t="s">
        <v>11</v>
      </c>
      <c r="I22" s="4" t="s">
        <v>12</v>
      </c>
      <c r="J22" s="4" t="s">
        <v>13</v>
      </c>
      <c r="K22" s="316"/>
    </row>
    <row r="23" spans="2:11" x14ac:dyDescent="0.25">
      <c r="C23" s="327" t="s">
        <v>761</v>
      </c>
      <c r="D23" s="322"/>
      <c r="E23" s="322"/>
      <c r="F23" s="322"/>
      <c r="G23" s="322"/>
      <c r="H23" s="311"/>
      <c r="I23" s="103">
        <f>SUM(I24:I53)</f>
        <v>72801251.030000001</v>
      </c>
      <c r="J23" s="103">
        <f t="shared" ref="J23:K23" si="0">SUM(J24:J53)</f>
        <v>57739116.400000006</v>
      </c>
      <c r="K23" s="103">
        <f t="shared" si="0"/>
        <v>40720280.879999995</v>
      </c>
    </row>
    <row r="24" spans="2:11" ht="30" x14ac:dyDescent="0.25">
      <c r="C24" s="7" t="s">
        <v>31</v>
      </c>
      <c r="D24" s="278" t="s">
        <v>1202</v>
      </c>
      <c r="E24" s="278" t="s">
        <v>29</v>
      </c>
      <c r="F24" s="287"/>
      <c r="G24" s="248">
        <v>2022</v>
      </c>
      <c r="H24" s="248">
        <v>2027</v>
      </c>
      <c r="I24" s="196">
        <v>5500000</v>
      </c>
      <c r="J24" s="196">
        <v>4290000</v>
      </c>
      <c r="K24" s="196">
        <v>3630000</v>
      </c>
    </row>
    <row r="25" spans="2:11" ht="45" x14ac:dyDescent="0.25">
      <c r="B25" s="116" t="s">
        <v>15</v>
      </c>
      <c r="C25" s="7" t="s">
        <v>34</v>
      </c>
      <c r="D25" s="278" t="s">
        <v>762</v>
      </c>
      <c r="E25" s="278" t="s">
        <v>447</v>
      </c>
      <c r="F25" s="287"/>
      <c r="G25" s="248">
        <v>2021</v>
      </c>
      <c r="H25" s="248">
        <v>2024</v>
      </c>
      <c r="I25" s="196">
        <v>729500</v>
      </c>
      <c r="J25" s="196">
        <v>597951</v>
      </c>
      <c r="K25" s="196">
        <v>508258</v>
      </c>
    </row>
    <row r="26" spans="2:11" ht="45" x14ac:dyDescent="0.25">
      <c r="B26" s="116" t="s">
        <v>15</v>
      </c>
      <c r="C26" s="7" t="s">
        <v>38</v>
      </c>
      <c r="D26" s="179" t="s">
        <v>763</v>
      </c>
      <c r="E26" s="191" t="s">
        <v>29</v>
      </c>
      <c r="F26" s="178" t="s">
        <v>764</v>
      </c>
      <c r="G26" s="183">
        <v>2022</v>
      </c>
      <c r="H26" s="183">
        <v>2027</v>
      </c>
      <c r="I26" s="173">
        <v>2584800</v>
      </c>
      <c r="J26" s="173">
        <v>2118688.52</v>
      </c>
      <c r="K26" s="173">
        <v>819672.13</v>
      </c>
    </row>
    <row r="27" spans="2:11" ht="30" x14ac:dyDescent="0.25">
      <c r="B27" s="116" t="s">
        <v>15</v>
      </c>
      <c r="C27" s="7" t="s">
        <v>40</v>
      </c>
      <c r="D27" s="178" t="s">
        <v>765</v>
      </c>
      <c r="E27" s="178" t="s">
        <v>18</v>
      </c>
      <c r="F27" s="178"/>
      <c r="G27" s="183">
        <v>2023</v>
      </c>
      <c r="H27" s="183">
        <v>2025</v>
      </c>
      <c r="I27" s="173">
        <f>J27*1.22</f>
        <v>8052000</v>
      </c>
      <c r="J27" s="173">
        <f>5500000*1.2</f>
        <v>6600000</v>
      </c>
      <c r="K27" s="173">
        <f>J27*0.85</f>
        <v>5610000</v>
      </c>
    </row>
    <row r="28" spans="2:11" ht="60" x14ac:dyDescent="0.25">
      <c r="B28" s="116" t="s">
        <v>15</v>
      </c>
      <c r="C28" s="7" t="s">
        <v>43</v>
      </c>
      <c r="D28" s="95" t="s">
        <v>766</v>
      </c>
      <c r="E28" s="2" t="s">
        <v>462</v>
      </c>
      <c r="F28" s="95" t="s">
        <v>767</v>
      </c>
      <c r="G28" s="25">
        <v>2020</v>
      </c>
      <c r="H28" s="25">
        <v>2024</v>
      </c>
      <c r="I28" s="9">
        <v>8540000</v>
      </c>
      <c r="J28" s="9">
        <v>7000000</v>
      </c>
      <c r="K28" s="9">
        <v>5000000</v>
      </c>
    </row>
    <row r="29" spans="2:11" ht="45" x14ac:dyDescent="0.25">
      <c r="B29" s="254" t="s">
        <v>15</v>
      </c>
      <c r="C29" s="151" t="s">
        <v>45</v>
      </c>
      <c r="D29" s="187" t="s">
        <v>768</v>
      </c>
      <c r="E29" s="286" t="s">
        <v>769</v>
      </c>
      <c r="F29" s="187" t="s">
        <v>1107</v>
      </c>
      <c r="G29" s="183">
        <v>2022</v>
      </c>
      <c r="H29" s="183">
        <v>2024</v>
      </c>
      <c r="I29" s="173">
        <f>J29*1.22</f>
        <v>2928000</v>
      </c>
      <c r="J29" s="173">
        <f>2000000*1.2</f>
        <v>2400000</v>
      </c>
      <c r="K29" s="173">
        <f>J29*0.85</f>
        <v>2040000</v>
      </c>
    </row>
    <row r="30" spans="2:11" x14ac:dyDescent="0.25">
      <c r="B30" s="254" t="s">
        <v>15</v>
      </c>
      <c r="C30" s="151" t="s">
        <v>49</v>
      </c>
      <c r="D30" s="187" t="s">
        <v>1172</v>
      </c>
      <c r="E30" s="286" t="s">
        <v>1173</v>
      </c>
      <c r="F30" s="187"/>
      <c r="G30" s="183">
        <v>2023</v>
      </c>
      <c r="H30" s="183">
        <v>2027</v>
      </c>
      <c r="I30" s="173">
        <v>732000</v>
      </c>
      <c r="J30" s="173">
        <v>600000</v>
      </c>
      <c r="K30" s="173">
        <v>360000</v>
      </c>
    </row>
    <row r="31" spans="2:11" ht="30" x14ac:dyDescent="0.25">
      <c r="B31" s="116" t="s">
        <v>15</v>
      </c>
      <c r="C31" s="7" t="s">
        <v>52</v>
      </c>
      <c r="D31" s="12" t="s">
        <v>770</v>
      </c>
      <c r="E31" s="11" t="s">
        <v>213</v>
      </c>
      <c r="F31" s="113" t="s">
        <v>771</v>
      </c>
      <c r="G31" s="12">
        <v>2021</v>
      </c>
      <c r="H31" s="12">
        <v>2023</v>
      </c>
      <c r="I31" s="13">
        <v>1214500</v>
      </c>
      <c r="J31" s="13">
        <v>947310</v>
      </c>
      <c r="K31" s="13"/>
    </row>
    <row r="32" spans="2:11" ht="30" x14ac:dyDescent="0.25">
      <c r="B32" s="118" t="s">
        <v>65</v>
      </c>
      <c r="C32" s="7" t="s">
        <v>54</v>
      </c>
      <c r="D32" s="16" t="s">
        <v>772</v>
      </c>
      <c r="E32" s="16" t="s">
        <v>362</v>
      </c>
      <c r="F32" s="23"/>
      <c r="G32" s="15">
        <v>2023</v>
      </c>
      <c r="H32" s="15">
        <v>2027</v>
      </c>
      <c r="I32" s="18">
        <v>210000</v>
      </c>
      <c r="J32" s="18">
        <v>172000</v>
      </c>
      <c r="K32" s="18">
        <v>180000</v>
      </c>
    </row>
    <row r="33" spans="2:11" x14ac:dyDescent="0.25">
      <c r="B33" s="118" t="s">
        <v>65</v>
      </c>
      <c r="C33" s="7" t="s">
        <v>57</v>
      </c>
      <c r="D33" s="10" t="s">
        <v>773</v>
      </c>
      <c r="E33" s="10" t="s">
        <v>362</v>
      </c>
      <c r="F33" s="22"/>
      <c r="G33" s="8">
        <v>2023</v>
      </c>
      <c r="H33" s="8">
        <v>2024</v>
      </c>
      <c r="I33" s="9">
        <v>900000</v>
      </c>
      <c r="J33" s="9">
        <v>737000</v>
      </c>
      <c r="K33" s="9">
        <v>670000</v>
      </c>
    </row>
    <row r="34" spans="2:11" x14ac:dyDescent="0.25">
      <c r="B34" s="118" t="s">
        <v>65</v>
      </c>
      <c r="C34" s="7" t="s">
        <v>60</v>
      </c>
      <c r="D34" s="10" t="s">
        <v>774</v>
      </c>
      <c r="E34" s="10" t="s">
        <v>364</v>
      </c>
      <c r="F34" s="22"/>
      <c r="G34" s="8">
        <v>2022</v>
      </c>
      <c r="H34" s="8">
        <v>2025</v>
      </c>
      <c r="I34" s="9">
        <v>700000</v>
      </c>
      <c r="J34" s="9">
        <v>546000</v>
      </c>
      <c r="K34" s="9">
        <v>464100</v>
      </c>
    </row>
    <row r="35" spans="2:11" x14ac:dyDescent="0.25">
      <c r="B35" s="118" t="s">
        <v>65</v>
      </c>
      <c r="C35" s="7" t="s">
        <v>62</v>
      </c>
      <c r="D35" s="10" t="s">
        <v>1023</v>
      </c>
      <c r="E35" s="10" t="s">
        <v>68</v>
      </c>
      <c r="F35" s="22"/>
      <c r="G35" s="8">
        <v>2023</v>
      </c>
      <c r="H35" s="8">
        <v>2027</v>
      </c>
      <c r="I35" s="9">
        <v>610000</v>
      </c>
      <c r="J35" s="9">
        <v>500000</v>
      </c>
      <c r="K35" s="9">
        <v>300000</v>
      </c>
    </row>
    <row r="36" spans="2:11" x14ac:dyDescent="0.25">
      <c r="B36" s="118" t="s">
        <v>65</v>
      </c>
      <c r="C36" s="7" t="s">
        <v>66</v>
      </c>
      <c r="D36" s="10" t="s">
        <v>1024</v>
      </c>
      <c r="E36" s="10" t="s">
        <v>218</v>
      </c>
      <c r="F36" s="22"/>
      <c r="G36" s="8">
        <v>2023</v>
      </c>
      <c r="H36" s="8">
        <v>2025</v>
      </c>
      <c r="I36" s="9">
        <v>1220000</v>
      </c>
      <c r="J36" s="9">
        <v>1000000</v>
      </c>
      <c r="K36" s="9">
        <v>878000</v>
      </c>
    </row>
    <row r="37" spans="2:11" s="157" customFormat="1" x14ac:dyDescent="0.25">
      <c r="B37" s="185" t="s">
        <v>65</v>
      </c>
      <c r="C37" s="7" t="s">
        <v>71</v>
      </c>
      <c r="D37" s="170" t="s">
        <v>1025</v>
      </c>
      <c r="E37" s="170" t="s">
        <v>89</v>
      </c>
      <c r="F37" s="186"/>
      <c r="G37" s="172">
        <v>2025</v>
      </c>
      <c r="H37" s="172">
        <v>2027</v>
      </c>
      <c r="I37" s="173">
        <v>797000</v>
      </c>
      <c r="J37" s="173">
        <v>653278.68999999994</v>
      </c>
      <c r="K37" s="173">
        <v>555286.89</v>
      </c>
    </row>
    <row r="38" spans="2:11" x14ac:dyDescent="0.25">
      <c r="B38" s="118" t="s">
        <v>65</v>
      </c>
      <c r="C38" s="7" t="s">
        <v>74</v>
      </c>
      <c r="D38" s="10" t="s">
        <v>775</v>
      </c>
      <c r="E38" s="10" t="s">
        <v>89</v>
      </c>
      <c r="F38" s="22"/>
      <c r="G38" s="8">
        <v>2024</v>
      </c>
      <c r="H38" s="8">
        <v>2025</v>
      </c>
      <c r="I38" s="9">
        <v>616000</v>
      </c>
      <c r="J38" s="9">
        <v>504918.03</v>
      </c>
      <c r="K38" s="9">
        <v>429180.33</v>
      </c>
    </row>
    <row r="39" spans="2:11" ht="30" x14ac:dyDescent="0.25">
      <c r="B39" s="118" t="s">
        <v>65</v>
      </c>
      <c r="C39" s="7" t="s">
        <v>77</v>
      </c>
      <c r="D39" s="10" t="s">
        <v>776</v>
      </c>
      <c r="E39" s="54" t="s">
        <v>126</v>
      </c>
      <c r="F39" s="22"/>
      <c r="G39" s="8">
        <v>2021</v>
      </c>
      <c r="H39" s="8">
        <v>2023</v>
      </c>
      <c r="I39" s="9">
        <v>542050</v>
      </c>
      <c r="J39" s="9">
        <v>444592.62</v>
      </c>
      <c r="K39" s="9">
        <v>378000</v>
      </c>
    </row>
    <row r="40" spans="2:11" ht="60" x14ac:dyDescent="0.25">
      <c r="B40" s="118" t="s">
        <v>65</v>
      </c>
      <c r="C40" s="7" t="s">
        <v>80</v>
      </c>
      <c r="D40" s="10" t="s">
        <v>777</v>
      </c>
      <c r="E40" s="54" t="s">
        <v>130</v>
      </c>
      <c r="F40" s="22"/>
      <c r="G40" s="8">
        <v>2021</v>
      </c>
      <c r="H40" s="8">
        <v>2027</v>
      </c>
      <c r="I40" s="9">
        <v>5337260</v>
      </c>
      <c r="J40" s="9">
        <v>4374803.28</v>
      </c>
      <c r="K40" s="9">
        <v>3281102.46</v>
      </c>
    </row>
    <row r="41" spans="2:11" x14ac:dyDescent="0.25">
      <c r="B41" s="118" t="s">
        <v>65</v>
      </c>
      <c r="C41" s="7" t="s">
        <v>83</v>
      </c>
      <c r="D41" s="10" t="s">
        <v>778</v>
      </c>
      <c r="E41" s="54" t="s">
        <v>130</v>
      </c>
      <c r="F41" s="22"/>
      <c r="G41" s="8">
        <v>2022</v>
      </c>
      <c r="H41" s="8">
        <v>2025</v>
      </c>
      <c r="I41" s="9">
        <v>3686100</v>
      </c>
      <c r="J41" s="9">
        <v>3021393.44</v>
      </c>
      <c r="K41" s="9"/>
    </row>
    <row r="42" spans="2:11" x14ac:dyDescent="0.25">
      <c r="B42" s="118" t="s">
        <v>65</v>
      </c>
      <c r="C42" s="7" t="s">
        <v>85</v>
      </c>
      <c r="D42" s="10" t="s">
        <v>779</v>
      </c>
      <c r="E42" s="54" t="s">
        <v>159</v>
      </c>
      <c r="F42" s="22"/>
      <c r="G42" s="8">
        <v>2022</v>
      </c>
      <c r="H42" s="8">
        <v>2027</v>
      </c>
      <c r="I42" s="9">
        <v>1500000</v>
      </c>
      <c r="J42" s="9">
        <v>1229508.2</v>
      </c>
      <c r="K42" s="9">
        <v>1045081.97</v>
      </c>
    </row>
    <row r="43" spans="2:11" ht="30" x14ac:dyDescent="0.25">
      <c r="B43" s="117" t="s">
        <v>139</v>
      </c>
      <c r="C43" s="7" t="s">
        <v>87</v>
      </c>
      <c r="D43" s="46" t="s">
        <v>780</v>
      </c>
      <c r="E43" s="50" t="s">
        <v>162</v>
      </c>
      <c r="F43" s="48"/>
      <c r="G43" s="44">
        <v>2022</v>
      </c>
      <c r="H43" s="44">
        <v>2023</v>
      </c>
      <c r="I43" s="85">
        <v>3000000</v>
      </c>
      <c r="J43" s="85">
        <v>2459016</v>
      </c>
      <c r="K43" s="86"/>
    </row>
    <row r="44" spans="2:11" x14ac:dyDescent="0.25">
      <c r="B44" s="117" t="s">
        <v>139</v>
      </c>
      <c r="C44" s="7" t="s">
        <v>90</v>
      </c>
      <c r="D44" s="66" t="s">
        <v>781</v>
      </c>
      <c r="E44" s="50" t="s">
        <v>142</v>
      </c>
      <c r="F44" s="48"/>
      <c r="G44" s="44">
        <v>2021</v>
      </c>
      <c r="H44" s="44">
        <v>2024</v>
      </c>
      <c r="I44" s="85">
        <v>3192147.83</v>
      </c>
      <c r="J44" s="85">
        <v>2616514.62</v>
      </c>
      <c r="K44" s="85">
        <v>2224037.4300000002</v>
      </c>
    </row>
    <row r="45" spans="2:11" x14ac:dyDescent="0.25">
      <c r="B45" s="117" t="s">
        <v>139</v>
      </c>
      <c r="C45" s="7" t="s">
        <v>95</v>
      </c>
      <c r="D45" s="46" t="s">
        <v>782</v>
      </c>
      <c r="E45" s="50" t="s">
        <v>142</v>
      </c>
      <c r="F45" s="48"/>
      <c r="G45" s="44">
        <v>2026</v>
      </c>
      <c r="H45" s="44">
        <v>2026</v>
      </c>
      <c r="I45" s="85">
        <v>385000</v>
      </c>
      <c r="J45" s="85">
        <v>315573.8</v>
      </c>
      <c r="K45" s="85">
        <v>268237.7</v>
      </c>
    </row>
    <row r="46" spans="2:11" x14ac:dyDescent="0.25">
      <c r="B46" s="117" t="s">
        <v>139</v>
      </c>
      <c r="C46" s="7" t="s">
        <v>100</v>
      </c>
      <c r="D46" s="65" t="s">
        <v>783</v>
      </c>
      <c r="E46" s="50" t="s">
        <v>252</v>
      </c>
      <c r="F46" s="48"/>
      <c r="G46" s="44">
        <v>2025</v>
      </c>
      <c r="H46" s="67">
        <v>2027</v>
      </c>
      <c r="I46" s="87">
        <v>1500000</v>
      </c>
      <c r="J46" s="87">
        <v>1229508.2</v>
      </c>
      <c r="K46" s="87">
        <v>1045081.97</v>
      </c>
    </row>
    <row r="47" spans="2:11" ht="30" x14ac:dyDescent="0.25">
      <c r="B47" s="117" t="s">
        <v>139</v>
      </c>
      <c r="C47" s="7" t="s">
        <v>103</v>
      </c>
      <c r="D47" s="46" t="s">
        <v>784</v>
      </c>
      <c r="E47" s="50" t="s">
        <v>259</v>
      </c>
      <c r="F47" s="48"/>
      <c r="G47" s="44">
        <v>2024</v>
      </c>
      <c r="H47" s="67">
        <v>2027</v>
      </c>
      <c r="I47" s="85">
        <v>1257893.2</v>
      </c>
      <c r="J47" s="85">
        <v>1031060</v>
      </c>
      <c r="K47" s="85">
        <v>721742</v>
      </c>
    </row>
    <row r="48" spans="2:11" ht="30" x14ac:dyDescent="0.25">
      <c r="B48" s="117" t="s">
        <v>139</v>
      </c>
      <c r="C48" s="7" t="s">
        <v>106</v>
      </c>
      <c r="D48" s="209" t="s">
        <v>785</v>
      </c>
      <c r="E48" s="210" t="s">
        <v>148</v>
      </c>
      <c r="F48" s="211"/>
      <c r="G48" s="212">
        <v>2021</v>
      </c>
      <c r="H48" s="213">
        <v>2023</v>
      </c>
      <c r="I48" s="214">
        <v>2000000</v>
      </c>
      <c r="J48" s="215"/>
      <c r="K48" s="215"/>
    </row>
    <row r="49" spans="2:13" x14ac:dyDescent="0.25">
      <c r="B49" s="279" t="s">
        <v>139</v>
      </c>
      <c r="C49" s="151" t="s">
        <v>109</v>
      </c>
      <c r="D49" s="280" t="s">
        <v>1175</v>
      </c>
      <c r="E49" s="281" t="s">
        <v>169</v>
      </c>
      <c r="F49" s="282"/>
      <c r="G49" s="283">
        <v>2025</v>
      </c>
      <c r="H49" s="284">
        <v>2027</v>
      </c>
      <c r="I49" s="285">
        <v>2257000</v>
      </c>
      <c r="J49" s="285">
        <v>1850000</v>
      </c>
      <c r="K49" s="285">
        <v>1480000</v>
      </c>
    </row>
    <row r="50" spans="2:13" x14ac:dyDescent="0.25">
      <c r="B50" s="279" t="s">
        <v>139</v>
      </c>
      <c r="C50" s="151" t="s">
        <v>112</v>
      </c>
      <c r="D50" s="280" t="s">
        <v>1174</v>
      </c>
      <c r="E50" s="281" t="s">
        <v>169</v>
      </c>
      <c r="F50" s="282"/>
      <c r="G50" s="283">
        <v>2025</v>
      </c>
      <c r="H50" s="284">
        <v>2027</v>
      </c>
      <c r="I50" s="285">
        <v>2257000</v>
      </c>
      <c r="J50" s="285">
        <v>1850000</v>
      </c>
      <c r="K50" s="285">
        <v>1480000</v>
      </c>
    </row>
    <row r="51" spans="2:13" ht="30" x14ac:dyDescent="0.25">
      <c r="B51" s="244" t="s">
        <v>94</v>
      </c>
      <c r="C51" s="151" t="s">
        <v>115</v>
      </c>
      <c r="D51" s="280" t="s">
        <v>1148</v>
      </c>
      <c r="E51" s="281" t="s">
        <v>97</v>
      </c>
      <c r="F51" s="282" t="s">
        <v>1122</v>
      </c>
      <c r="G51" s="283">
        <v>2023</v>
      </c>
      <c r="H51" s="284">
        <v>2027</v>
      </c>
      <c r="I51" s="285">
        <v>9150000</v>
      </c>
      <c r="J51" s="285">
        <v>7500000</v>
      </c>
      <c r="K51" s="285">
        <v>6375000</v>
      </c>
    </row>
    <row r="52" spans="2:13" x14ac:dyDescent="0.25">
      <c r="B52" s="244" t="s">
        <v>94</v>
      </c>
      <c r="C52" s="151" t="s">
        <v>118</v>
      </c>
      <c r="D52" s="280" t="s">
        <v>1147</v>
      </c>
      <c r="E52" s="281" t="s">
        <v>97</v>
      </c>
      <c r="F52" s="282" t="s">
        <v>1122</v>
      </c>
      <c r="G52" s="283">
        <v>2021</v>
      </c>
      <c r="H52" s="284">
        <v>2023</v>
      </c>
      <c r="I52" s="285">
        <v>915000</v>
      </c>
      <c r="J52" s="285">
        <v>750000</v>
      </c>
      <c r="K52" s="285">
        <v>637500</v>
      </c>
    </row>
    <row r="53" spans="2:13" x14ac:dyDescent="0.25">
      <c r="B53" s="244" t="s">
        <v>94</v>
      </c>
      <c r="C53" s="151" t="s">
        <v>120</v>
      </c>
      <c r="D53" s="166" t="s">
        <v>1143</v>
      </c>
      <c r="E53" s="166" t="s">
        <v>97</v>
      </c>
      <c r="F53" s="166" t="s">
        <v>1122</v>
      </c>
      <c r="G53" s="166">
        <v>2022</v>
      </c>
      <c r="H53" s="166">
        <v>2023</v>
      </c>
      <c r="I53" s="176">
        <v>488000</v>
      </c>
      <c r="J53" s="176">
        <v>400000</v>
      </c>
      <c r="K53" s="176">
        <v>340000</v>
      </c>
    </row>
    <row r="54" spans="2:13" x14ac:dyDescent="0.25">
      <c r="C54" s="330" t="s">
        <v>786</v>
      </c>
      <c r="D54" s="331"/>
      <c r="E54" s="331"/>
      <c r="F54" s="331"/>
      <c r="G54" s="331"/>
      <c r="H54" s="332"/>
      <c r="I54" s="204">
        <f>SUM(I55+I56)</f>
        <v>1187200</v>
      </c>
      <c r="J54" s="204">
        <f t="shared" ref="J54:K54" si="1">SUM(J55+J56)</f>
        <v>1035868</v>
      </c>
      <c r="K54" s="204">
        <f t="shared" si="1"/>
        <v>823468</v>
      </c>
    </row>
    <row r="55" spans="2:13" ht="60.75" x14ac:dyDescent="0.25">
      <c r="B55" s="118" t="s">
        <v>65</v>
      </c>
      <c r="C55" s="2" t="s">
        <v>122</v>
      </c>
      <c r="D55" s="10" t="s">
        <v>787</v>
      </c>
      <c r="E55" s="7" t="s">
        <v>788</v>
      </c>
      <c r="F55" s="21" t="s">
        <v>789</v>
      </c>
      <c r="G55" s="8">
        <v>2022</v>
      </c>
      <c r="H55" s="8">
        <v>2027</v>
      </c>
      <c r="I55" s="9">
        <v>787200</v>
      </c>
      <c r="J55" s="9">
        <v>708000</v>
      </c>
      <c r="K55" s="9">
        <v>495600</v>
      </c>
      <c r="M55" s="169"/>
    </row>
    <row r="56" spans="2:13" ht="30" x14ac:dyDescent="0.25">
      <c r="B56" s="244" t="s">
        <v>94</v>
      </c>
      <c r="C56" s="166" t="s">
        <v>125</v>
      </c>
      <c r="D56" s="170" t="s">
        <v>1088</v>
      </c>
      <c r="E56" s="166" t="s">
        <v>1089</v>
      </c>
      <c r="F56" s="166"/>
      <c r="G56" s="166">
        <v>2023</v>
      </c>
      <c r="H56" s="166">
        <v>2027</v>
      </c>
      <c r="I56" s="189">
        <v>400000</v>
      </c>
      <c r="J56" s="176">
        <v>327868</v>
      </c>
      <c r="K56" s="176">
        <v>327868</v>
      </c>
    </row>
    <row r="57" spans="2:13" x14ac:dyDescent="0.25">
      <c r="C57" s="327" t="s">
        <v>790</v>
      </c>
      <c r="D57" s="322"/>
      <c r="E57" s="322"/>
      <c r="F57" s="322"/>
      <c r="G57" s="322"/>
      <c r="H57" s="311"/>
      <c r="I57" s="103">
        <f>SUM(I58:I61)</f>
        <v>12038120</v>
      </c>
      <c r="J57" s="103">
        <f t="shared" ref="J57:K57" si="2">SUM(J58:J61)</f>
        <v>10693573.77</v>
      </c>
      <c r="K57" s="103">
        <f t="shared" si="2"/>
        <v>5128855.7300000004</v>
      </c>
    </row>
    <row r="58" spans="2:13" ht="45" x14ac:dyDescent="0.25">
      <c r="B58" s="116" t="s">
        <v>15</v>
      </c>
      <c r="C58" s="151" t="s">
        <v>125</v>
      </c>
      <c r="D58" s="95" t="s">
        <v>1085</v>
      </c>
      <c r="E58" s="95" t="s">
        <v>528</v>
      </c>
      <c r="F58" s="95" t="s">
        <v>1086</v>
      </c>
      <c r="G58" s="25">
        <v>2022</v>
      </c>
      <c r="H58" s="25">
        <v>2027</v>
      </c>
      <c r="I58" s="9">
        <v>6388120</v>
      </c>
      <c r="J58" s="9">
        <v>5478308.2000000002</v>
      </c>
      <c r="K58" s="9"/>
    </row>
    <row r="59" spans="2:13" ht="60" x14ac:dyDescent="0.25">
      <c r="B59" s="116" t="s">
        <v>15</v>
      </c>
      <c r="C59" s="151" t="s">
        <v>127</v>
      </c>
      <c r="D59" s="95" t="s">
        <v>791</v>
      </c>
      <c r="E59" s="95" t="s">
        <v>792</v>
      </c>
      <c r="F59" s="95" t="s">
        <v>792</v>
      </c>
      <c r="G59" s="25">
        <v>2022</v>
      </c>
      <c r="H59" s="25">
        <v>2027</v>
      </c>
      <c r="I59" s="9">
        <v>5000000</v>
      </c>
      <c r="J59" s="9">
        <v>4639200</v>
      </c>
      <c r="K59" s="9">
        <v>4639200</v>
      </c>
      <c r="M59" s="169"/>
    </row>
    <row r="60" spans="2:13" ht="30" x14ac:dyDescent="0.25">
      <c r="B60" s="117" t="s">
        <v>139</v>
      </c>
      <c r="C60" s="151" t="s">
        <v>128</v>
      </c>
      <c r="D60" s="34" t="s">
        <v>793</v>
      </c>
      <c r="E60" s="30" t="s">
        <v>177</v>
      </c>
      <c r="F60" s="34" t="s">
        <v>794</v>
      </c>
      <c r="G60" s="44"/>
      <c r="H60" s="67"/>
      <c r="I60" s="79">
        <v>250000</v>
      </c>
      <c r="J60" s="79">
        <v>237377.05</v>
      </c>
      <c r="K60" s="79">
        <v>201770.49</v>
      </c>
    </row>
    <row r="61" spans="2:13" ht="30" x14ac:dyDescent="0.25">
      <c r="B61" s="117" t="s">
        <v>139</v>
      </c>
      <c r="C61" s="151" t="s">
        <v>132</v>
      </c>
      <c r="D61" s="34" t="s">
        <v>795</v>
      </c>
      <c r="E61" s="30" t="s">
        <v>177</v>
      </c>
      <c r="F61" s="34" t="s">
        <v>794</v>
      </c>
      <c r="G61" s="44">
        <v>2022</v>
      </c>
      <c r="H61" s="67">
        <v>2027</v>
      </c>
      <c r="I61" s="79">
        <v>400000</v>
      </c>
      <c r="J61" s="79">
        <v>338688.52</v>
      </c>
      <c r="K61" s="79">
        <v>287885.24</v>
      </c>
    </row>
    <row r="63" spans="2:13" ht="15.75" x14ac:dyDescent="0.25">
      <c r="C63" s="317" t="s">
        <v>796</v>
      </c>
      <c r="D63" s="317"/>
      <c r="E63" s="317"/>
      <c r="F63" s="317"/>
      <c r="G63" s="317"/>
      <c r="H63" s="317"/>
      <c r="I63" s="317"/>
      <c r="J63" s="317"/>
      <c r="K63" s="19"/>
    </row>
    <row r="65" spans="2:13" x14ac:dyDescent="0.25">
      <c r="C65" s="321" t="s">
        <v>3</v>
      </c>
      <c r="D65" s="319" t="s">
        <v>4</v>
      </c>
      <c r="E65" s="319" t="s">
        <v>5</v>
      </c>
      <c r="F65" s="319" t="s">
        <v>6</v>
      </c>
      <c r="G65" s="321" t="s">
        <v>7</v>
      </c>
      <c r="H65" s="321"/>
      <c r="I65" s="321" t="s">
        <v>8</v>
      </c>
      <c r="J65" s="321"/>
      <c r="K65" s="316" t="s">
        <v>9</v>
      </c>
    </row>
    <row r="66" spans="2:13" ht="30" x14ac:dyDescent="0.25">
      <c r="C66" s="321"/>
      <c r="D66" s="319"/>
      <c r="E66" s="319"/>
      <c r="F66" s="319"/>
      <c r="G66" s="3" t="s">
        <v>10</v>
      </c>
      <c r="H66" s="3" t="s">
        <v>11</v>
      </c>
      <c r="I66" s="4" t="s">
        <v>12</v>
      </c>
      <c r="J66" s="4" t="s">
        <v>13</v>
      </c>
      <c r="K66" s="316"/>
    </row>
    <row r="67" spans="2:13" x14ac:dyDescent="0.25">
      <c r="C67" s="327" t="s">
        <v>797</v>
      </c>
      <c r="D67" s="322"/>
      <c r="E67" s="322"/>
      <c r="F67" s="322"/>
      <c r="G67" s="322"/>
      <c r="H67" s="311"/>
      <c r="I67" s="103">
        <f>SUM(I68:I70)</f>
        <v>5900000</v>
      </c>
      <c r="J67" s="103">
        <f t="shared" ref="J67:K67" si="3">SUM(J68:J70)</f>
        <v>5451000</v>
      </c>
      <c r="K67" s="103">
        <f t="shared" si="3"/>
        <v>3384000</v>
      </c>
    </row>
    <row r="68" spans="2:13" ht="30" x14ac:dyDescent="0.25">
      <c r="B68" s="167" t="s">
        <v>15</v>
      </c>
      <c r="C68" s="166" t="s">
        <v>135</v>
      </c>
      <c r="D68" s="187" t="s">
        <v>798</v>
      </c>
      <c r="E68" s="183" t="s">
        <v>799</v>
      </c>
      <c r="F68" s="178" t="s">
        <v>800</v>
      </c>
      <c r="G68" s="183">
        <v>2022</v>
      </c>
      <c r="H68" s="183">
        <v>2027</v>
      </c>
      <c r="I68" s="173">
        <v>1300000</v>
      </c>
      <c r="J68" s="173">
        <f>I68-(I68*0.22)</f>
        <v>1014000</v>
      </c>
      <c r="K68" s="173">
        <f>1014000</f>
        <v>1014000</v>
      </c>
      <c r="L68" s="157"/>
    </row>
    <row r="69" spans="2:13" ht="30" x14ac:dyDescent="0.25">
      <c r="B69" s="167" t="s">
        <v>15</v>
      </c>
      <c r="C69" s="166" t="s">
        <v>137</v>
      </c>
      <c r="D69" s="187" t="s">
        <v>1163</v>
      </c>
      <c r="E69" s="183" t="s">
        <v>1164</v>
      </c>
      <c r="F69" s="183" t="s">
        <v>1165</v>
      </c>
      <c r="G69" s="183">
        <v>2023</v>
      </c>
      <c r="H69" s="183">
        <v>2027</v>
      </c>
      <c r="I69" s="173">
        <v>3700000</v>
      </c>
      <c r="J69" s="173">
        <v>3700000</v>
      </c>
      <c r="K69" s="173">
        <v>1700000</v>
      </c>
      <c r="L69" s="157"/>
    </row>
    <row r="70" spans="2:13" s="157" customFormat="1" ht="60" x14ac:dyDescent="0.25">
      <c r="B70" s="167" t="s">
        <v>15</v>
      </c>
      <c r="C70" s="166" t="s">
        <v>140</v>
      </c>
      <c r="D70" s="187" t="s">
        <v>801</v>
      </c>
      <c r="E70" s="183" t="s">
        <v>29</v>
      </c>
      <c r="F70" s="178" t="s">
        <v>802</v>
      </c>
      <c r="G70" s="183">
        <v>2022</v>
      </c>
      <c r="H70" s="183">
        <v>2027</v>
      </c>
      <c r="I70" s="173">
        <v>900000</v>
      </c>
      <c r="J70" s="173">
        <v>737000</v>
      </c>
      <c r="K70" s="173">
        <v>670000</v>
      </c>
    </row>
    <row r="71" spans="2:13" x14ac:dyDescent="0.25">
      <c r="C71" s="327" t="s">
        <v>803</v>
      </c>
      <c r="D71" s="322"/>
      <c r="E71" s="322"/>
      <c r="F71" s="322"/>
      <c r="G71" s="322"/>
      <c r="H71" s="311"/>
      <c r="I71" s="103">
        <f>SUM(I72:I84)</f>
        <v>69862716.579999998</v>
      </c>
      <c r="J71" s="103">
        <f t="shared" ref="J71:K71" si="4">SUM(J72:J84)</f>
        <v>53826816.779999994</v>
      </c>
      <c r="K71" s="103">
        <f t="shared" si="4"/>
        <v>41149565.408500001</v>
      </c>
    </row>
    <row r="72" spans="2:13" x14ac:dyDescent="0.25">
      <c r="B72" s="116" t="s">
        <v>15</v>
      </c>
      <c r="C72" s="2" t="s">
        <v>143</v>
      </c>
      <c r="D72" s="178" t="s">
        <v>1116</v>
      </c>
      <c r="E72" s="166" t="s">
        <v>29</v>
      </c>
      <c r="F72" s="178"/>
      <c r="G72" s="183"/>
      <c r="H72" s="183"/>
      <c r="I72" s="173">
        <v>3660000</v>
      </c>
      <c r="J72" s="173">
        <v>3000000</v>
      </c>
      <c r="K72" s="173">
        <v>2500000</v>
      </c>
    </row>
    <row r="73" spans="2:13" ht="30" x14ac:dyDescent="0.25">
      <c r="B73" s="116" t="s">
        <v>15</v>
      </c>
      <c r="C73" s="2" t="s">
        <v>146</v>
      </c>
      <c r="D73" s="178" t="s">
        <v>1117</v>
      </c>
      <c r="E73" s="166" t="s">
        <v>29</v>
      </c>
      <c r="F73" s="178"/>
      <c r="G73" s="183">
        <v>2023</v>
      </c>
      <c r="H73" s="183">
        <v>2027</v>
      </c>
      <c r="I73" s="173">
        <v>12200000</v>
      </c>
      <c r="J73" s="173">
        <v>10000000</v>
      </c>
      <c r="K73" s="173">
        <v>850000</v>
      </c>
    </row>
    <row r="74" spans="2:13" ht="30" x14ac:dyDescent="0.25">
      <c r="B74" s="116" t="s">
        <v>15</v>
      </c>
      <c r="C74" s="2" t="s">
        <v>149</v>
      </c>
      <c r="D74" s="178" t="s">
        <v>804</v>
      </c>
      <c r="E74" s="166" t="s">
        <v>540</v>
      </c>
      <c r="F74" s="178"/>
      <c r="G74" s="183">
        <v>2022</v>
      </c>
      <c r="H74" s="183">
        <v>2023</v>
      </c>
      <c r="I74" s="173">
        <v>4000000</v>
      </c>
      <c r="J74" s="173">
        <v>327868.84999999998</v>
      </c>
      <c r="K74" s="173">
        <v>244688.52</v>
      </c>
      <c r="M74" s="169"/>
    </row>
    <row r="75" spans="2:13" ht="45" x14ac:dyDescent="0.25">
      <c r="B75" s="116" t="s">
        <v>15</v>
      </c>
      <c r="C75" s="2" t="s">
        <v>157</v>
      </c>
      <c r="D75" s="178" t="s">
        <v>805</v>
      </c>
      <c r="E75" s="166" t="s">
        <v>18</v>
      </c>
      <c r="F75" s="178" t="s">
        <v>806</v>
      </c>
      <c r="G75" s="183">
        <v>2022</v>
      </c>
      <c r="H75" s="183">
        <v>2023</v>
      </c>
      <c r="I75" s="173">
        <f>J75*1.22</f>
        <v>790560</v>
      </c>
      <c r="J75" s="173">
        <f>540000*1.2</f>
        <v>648000</v>
      </c>
      <c r="K75" s="173">
        <f>J75*0.85</f>
        <v>550800</v>
      </c>
    </row>
    <row r="76" spans="2:13" ht="60" x14ac:dyDescent="0.25">
      <c r="B76" s="116" t="s">
        <v>15</v>
      </c>
      <c r="C76" s="2" t="s">
        <v>160</v>
      </c>
      <c r="D76" s="95" t="s">
        <v>807</v>
      </c>
      <c r="E76" s="95" t="s">
        <v>808</v>
      </c>
      <c r="F76" s="95" t="s">
        <v>809</v>
      </c>
      <c r="G76" s="25">
        <v>2021</v>
      </c>
      <c r="H76" s="25">
        <v>2027</v>
      </c>
      <c r="I76" s="9">
        <v>789100</v>
      </c>
      <c r="J76" s="9">
        <v>646803.27</v>
      </c>
      <c r="K76" s="9">
        <v>591350</v>
      </c>
    </row>
    <row r="77" spans="2:13" ht="30" x14ac:dyDescent="0.25">
      <c r="B77" s="116" t="s">
        <v>15</v>
      </c>
      <c r="C77" s="2" t="s">
        <v>163</v>
      </c>
      <c r="D77" s="137" t="s">
        <v>810</v>
      </c>
      <c r="E77" s="11" t="s">
        <v>811</v>
      </c>
      <c r="F77" s="137"/>
      <c r="G77" s="12">
        <v>2024</v>
      </c>
      <c r="H77" s="12">
        <v>2025</v>
      </c>
      <c r="I77" s="18">
        <v>5490000</v>
      </c>
      <c r="J77" s="18">
        <v>4500000</v>
      </c>
      <c r="K77" s="18">
        <v>3680000</v>
      </c>
    </row>
    <row r="78" spans="2:13" ht="45" x14ac:dyDescent="0.25">
      <c r="B78" s="116" t="s">
        <v>15</v>
      </c>
      <c r="C78" s="2" t="s">
        <v>165</v>
      </c>
      <c r="D78" s="95" t="s">
        <v>812</v>
      </c>
      <c r="E78" s="2" t="s">
        <v>111</v>
      </c>
      <c r="F78" s="95"/>
      <c r="G78" s="25">
        <v>2022</v>
      </c>
      <c r="H78" s="25">
        <v>2027</v>
      </c>
      <c r="I78" s="9">
        <v>150000</v>
      </c>
      <c r="J78" s="9">
        <v>131967.21</v>
      </c>
      <c r="K78" s="9">
        <v>112172.12849999999</v>
      </c>
    </row>
    <row r="79" spans="2:13" ht="30" x14ac:dyDescent="0.25">
      <c r="B79" s="116" t="s">
        <v>15</v>
      </c>
      <c r="C79" s="2" t="s">
        <v>167</v>
      </c>
      <c r="D79" s="95" t="s">
        <v>813</v>
      </c>
      <c r="E79" s="2" t="s">
        <v>540</v>
      </c>
      <c r="F79" s="95" t="s">
        <v>814</v>
      </c>
      <c r="G79" s="25"/>
      <c r="H79" s="25"/>
      <c r="I79" s="9">
        <v>10000000</v>
      </c>
      <c r="J79" s="9">
        <v>8196721.3099999996</v>
      </c>
      <c r="K79" s="9">
        <v>6925409.8399999999</v>
      </c>
    </row>
    <row r="80" spans="2:13" x14ac:dyDescent="0.25">
      <c r="B80" s="118" t="s">
        <v>65</v>
      </c>
      <c r="C80" s="2" t="s">
        <v>171</v>
      </c>
      <c r="D80" s="10" t="s">
        <v>815</v>
      </c>
      <c r="E80" s="7" t="s">
        <v>218</v>
      </c>
      <c r="F80" s="7"/>
      <c r="G80" s="25">
        <v>2020</v>
      </c>
      <c r="H80" s="25">
        <v>2022</v>
      </c>
      <c r="I80" s="27">
        <v>4799802.17</v>
      </c>
      <c r="J80" s="27">
        <v>3934264.08</v>
      </c>
      <c r="K80" s="27">
        <v>3540837.67</v>
      </c>
    </row>
    <row r="81" spans="2:11" ht="30" x14ac:dyDescent="0.25">
      <c r="B81" s="118" t="s">
        <v>65</v>
      </c>
      <c r="C81" s="2" t="s">
        <v>173</v>
      </c>
      <c r="D81" s="10" t="s">
        <v>816</v>
      </c>
      <c r="E81" s="7" t="s">
        <v>124</v>
      </c>
      <c r="F81" s="7"/>
      <c r="G81" s="25">
        <v>2021</v>
      </c>
      <c r="H81" s="25">
        <v>2024</v>
      </c>
      <c r="I81" s="27">
        <v>13983254.41</v>
      </c>
      <c r="J81" s="27">
        <v>10711683.939999999</v>
      </c>
      <c r="K81" s="27">
        <v>10711683.939999999</v>
      </c>
    </row>
    <row r="82" spans="2:11" x14ac:dyDescent="0.25">
      <c r="B82" s="118" t="s">
        <v>65</v>
      </c>
      <c r="C82" s="2" t="s">
        <v>175</v>
      </c>
      <c r="D82" s="10" t="s">
        <v>817</v>
      </c>
      <c r="E82" s="7" t="s">
        <v>126</v>
      </c>
      <c r="F82" s="26" t="s">
        <v>818</v>
      </c>
      <c r="G82" s="25">
        <v>2021</v>
      </c>
      <c r="H82" s="25">
        <v>2024</v>
      </c>
      <c r="I82" s="27">
        <v>12500000</v>
      </c>
      <c r="J82" s="27">
        <v>10500000</v>
      </c>
      <c r="K82" s="27">
        <v>10500000</v>
      </c>
    </row>
    <row r="83" spans="2:11" x14ac:dyDescent="0.25">
      <c r="B83" s="118" t="s">
        <v>65</v>
      </c>
      <c r="C83" s="2" t="s">
        <v>180</v>
      </c>
      <c r="D83" s="10" t="s">
        <v>819</v>
      </c>
      <c r="E83" s="7" t="s">
        <v>468</v>
      </c>
      <c r="F83" s="7"/>
      <c r="G83" s="25">
        <v>2023</v>
      </c>
      <c r="H83" s="25">
        <v>2027</v>
      </c>
      <c r="I83" s="27">
        <v>500000</v>
      </c>
      <c r="J83" s="27">
        <v>409836</v>
      </c>
      <c r="K83" s="27">
        <v>245902</v>
      </c>
    </row>
    <row r="84" spans="2:11" ht="30" x14ac:dyDescent="0.25">
      <c r="B84" s="118" t="s">
        <v>65</v>
      </c>
      <c r="C84" s="2" t="s">
        <v>183</v>
      </c>
      <c r="D84" s="10" t="s">
        <v>820</v>
      </c>
      <c r="E84" s="7" t="s">
        <v>159</v>
      </c>
      <c r="F84" s="7"/>
      <c r="G84" s="25">
        <v>2022</v>
      </c>
      <c r="H84" s="25">
        <v>2027</v>
      </c>
      <c r="I84" s="27">
        <v>1000000</v>
      </c>
      <c r="J84" s="27">
        <v>819672.12</v>
      </c>
      <c r="K84" s="27">
        <v>696721.31</v>
      </c>
    </row>
    <row r="85" spans="2:11" x14ac:dyDescent="0.25">
      <c r="C85" s="327" t="s">
        <v>821</v>
      </c>
      <c r="D85" s="322"/>
      <c r="E85" s="322"/>
      <c r="F85" s="322"/>
      <c r="G85" s="322"/>
      <c r="H85" s="311"/>
      <c r="I85" s="103">
        <v>0</v>
      </c>
      <c r="J85" s="103">
        <v>0</v>
      </c>
      <c r="K85" s="103">
        <v>0</v>
      </c>
    </row>
    <row r="86" spans="2:11" x14ac:dyDescent="0.25">
      <c r="C86" s="2"/>
      <c r="D86" s="2"/>
      <c r="E86" s="2"/>
      <c r="F86" s="2"/>
      <c r="G86" s="2"/>
      <c r="H86" s="2"/>
      <c r="I86" s="2"/>
      <c r="J86" s="2"/>
      <c r="K86" s="2"/>
    </row>
    <row r="88" spans="2:11" ht="15.75" x14ac:dyDescent="0.25">
      <c r="C88" s="317" t="s">
        <v>822</v>
      </c>
      <c r="D88" s="317"/>
      <c r="E88" s="317"/>
      <c r="F88" s="317"/>
      <c r="G88" s="317"/>
      <c r="H88" s="317"/>
      <c r="I88" s="317"/>
      <c r="J88" s="317"/>
      <c r="K88" s="19"/>
    </row>
    <row r="90" spans="2:11" x14ac:dyDescent="0.25">
      <c r="C90" s="321" t="s">
        <v>3</v>
      </c>
      <c r="D90" s="319" t="s">
        <v>4</v>
      </c>
      <c r="E90" s="319" t="s">
        <v>5</v>
      </c>
      <c r="F90" s="319" t="s">
        <v>6</v>
      </c>
      <c r="G90" s="321" t="s">
        <v>7</v>
      </c>
      <c r="H90" s="321"/>
      <c r="I90" s="321" t="s">
        <v>8</v>
      </c>
      <c r="J90" s="321"/>
      <c r="K90" s="316" t="s">
        <v>9</v>
      </c>
    </row>
    <row r="91" spans="2:11" ht="30" x14ac:dyDescent="0.25">
      <c r="C91" s="321"/>
      <c r="D91" s="319"/>
      <c r="E91" s="319"/>
      <c r="F91" s="319"/>
      <c r="G91" s="3" t="s">
        <v>10</v>
      </c>
      <c r="H91" s="3" t="s">
        <v>11</v>
      </c>
      <c r="I91" s="4" t="s">
        <v>12</v>
      </c>
      <c r="J91" s="4" t="s">
        <v>13</v>
      </c>
      <c r="K91" s="316"/>
    </row>
    <row r="92" spans="2:11" x14ac:dyDescent="0.25">
      <c r="C92" s="327" t="s">
        <v>823</v>
      </c>
      <c r="D92" s="322"/>
      <c r="E92" s="322"/>
      <c r="F92" s="322"/>
      <c r="G92" s="322"/>
      <c r="H92" s="311"/>
      <c r="I92" s="103">
        <f>SUM(I93:I156)</f>
        <v>222187827.30623999</v>
      </c>
      <c r="J92" s="103">
        <f t="shared" ref="J92:K92" si="5">SUM(J93:J156)</f>
        <v>176900272.98137709</v>
      </c>
      <c r="K92" s="103">
        <f t="shared" si="5"/>
        <v>132941156.76897047</v>
      </c>
    </row>
    <row r="93" spans="2:11" ht="45" x14ac:dyDescent="0.25">
      <c r="B93" s="116" t="s">
        <v>15</v>
      </c>
      <c r="C93" s="7" t="s">
        <v>185</v>
      </c>
      <c r="D93" s="95" t="s">
        <v>824</v>
      </c>
      <c r="E93" s="2" t="s">
        <v>29</v>
      </c>
      <c r="F93" s="21" t="s">
        <v>825</v>
      </c>
      <c r="G93" s="25">
        <v>2021</v>
      </c>
      <c r="H93" s="25">
        <v>2024</v>
      </c>
      <c r="I93" s="9">
        <v>1500000</v>
      </c>
      <c r="J93" s="9">
        <v>1230000</v>
      </c>
      <c r="K93" s="9">
        <v>860000</v>
      </c>
    </row>
    <row r="94" spans="2:11" ht="36.75" x14ac:dyDescent="0.25">
      <c r="B94" s="116" t="s">
        <v>15</v>
      </c>
      <c r="C94" s="7" t="s">
        <v>189</v>
      </c>
      <c r="D94" s="178" t="s">
        <v>826</v>
      </c>
      <c r="E94" s="166" t="s">
        <v>29</v>
      </c>
      <c r="F94" s="277" t="s">
        <v>827</v>
      </c>
      <c r="G94" s="183">
        <v>2020</v>
      </c>
      <c r="H94" s="183">
        <v>2025</v>
      </c>
      <c r="I94" s="173">
        <v>13600000</v>
      </c>
      <c r="J94" s="173">
        <v>16592000</v>
      </c>
      <c r="K94" s="173">
        <v>7310995.2000000002</v>
      </c>
    </row>
    <row r="95" spans="2:11" ht="36.75" x14ac:dyDescent="0.25">
      <c r="B95" s="116" t="s">
        <v>15</v>
      </c>
      <c r="C95" s="7" t="s">
        <v>191</v>
      </c>
      <c r="D95" s="178" t="s">
        <v>828</v>
      </c>
      <c r="E95" s="166" t="s">
        <v>29</v>
      </c>
      <c r="F95" s="277" t="s">
        <v>829</v>
      </c>
      <c r="G95" s="183">
        <v>2020</v>
      </c>
      <c r="H95" s="183">
        <v>2024</v>
      </c>
      <c r="I95" s="173">
        <v>9516742</v>
      </c>
      <c r="J95" s="173">
        <v>7823268</v>
      </c>
      <c r="K95" s="173">
        <v>2928643.2</v>
      </c>
    </row>
    <row r="96" spans="2:11" x14ac:dyDescent="0.25">
      <c r="B96" s="116" t="s">
        <v>15</v>
      </c>
      <c r="C96" s="7" t="s">
        <v>193</v>
      </c>
      <c r="D96" s="178" t="s">
        <v>830</v>
      </c>
      <c r="E96" s="166" t="s">
        <v>29</v>
      </c>
      <c r="F96" s="178" t="s">
        <v>1118</v>
      </c>
      <c r="G96" s="183">
        <v>2021</v>
      </c>
      <c r="H96" s="183">
        <v>2025</v>
      </c>
      <c r="I96" s="173">
        <v>8616775</v>
      </c>
      <c r="J96" s="173">
        <v>7062930</v>
      </c>
      <c r="K96" s="173">
        <v>6003490.5</v>
      </c>
    </row>
    <row r="97" spans="2:11" ht="33.6" customHeight="1" x14ac:dyDescent="0.25">
      <c r="B97" s="116" t="s">
        <v>15</v>
      </c>
      <c r="C97" s="7" t="s">
        <v>195</v>
      </c>
      <c r="D97" s="178" t="s">
        <v>831</v>
      </c>
      <c r="E97" s="278" t="s">
        <v>18</v>
      </c>
      <c r="F97" s="178"/>
      <c r="G97" s="183">
        <v>2021</v>
      </c>
      <c r="H97" s="183">
        <v>2023</v>
      </c>
      <c r="I97" s="173">
        <f>J97*1.22</f>
        <v>4370055.6062399996</v>
      </c>
      <c r="J97" s="173">
        <f>2985010.66*1.2</f>
        <v>3582012.7919999999</v>
      </c>
      <c r="K97" s="173">
        <f>J97*0.85</f>
        <v>3044710.8731999998</v>
      </c>
    </row>
    <row r="98" spans="2:11" ht="26.45" customHeight="1" x14ac:dyDescent="0.25">
      <c r="B98" s="116" t="s">
        <v>15</v>
      </c>
      <c r="C98" s="7" t="s">
        <v>199</v>
      </c>
      <c r="D98" s="178" t="s">
        <v>832</v>
      </c>
      <c r="E98" s="236" t="s">
        <v>29</v>
      </c>
      <c r="F98" s="178" t="s">
        <v>1118</v>
      </c>
      <c r="G98" s="183">
        <v>2021</v>
      </c>
      <c r="H98" s="183">
        <v>2025</v>
      </c>
      <c r="I98" s="173">
        <v>9277138.4000000004</v>
      </c>
      <c r="J98" s="173">
        <v>7236167.9520000005</v>
      </c>
      <c r="K98" s="173">
        <v>3200000</v>
      </c>
    </row>
    <row r="99" spans="2:11" ht="32.450000000000003" customHeight="1" x14ac:dyDescent="0.25">
      <c r="B99" s="116" t="s">
        <v>15</v>
      </c>
      <c r="C99" s="7" t="s">
        <v>201</v>
      </c>
      <c r="D99" s="178" t="s">
        <v>833</v>
      </c>
      <c r="E99" s="236" t="s">
        <v>18</v>
      </c>
      <c r="F99" s="178"/>
      <c r="G99" s="183">
        <v>2024</v>
      </c>
      <c r="H99" s="183">
        <v>2024</v>
      </c>
      <c r="I99" s="173">
        <f>J99*1.22</f>
        <v>3660000</v>
      </c>
      <c r="J99" s="173">
        <v>3000000</v>
      </c>
      <c r="K99" s="173">
        <f>J99*0.85</f>
        <v>2550000</v>
      </c>
    </row>
    <row r="100" spans="2:11" x14ac:dyDescent="0.25">
      <c r="B100" s="116" t="s">
        <v>15</v>
      </c>
      <c r="C100" s="7" t="s">
        <v>204</v>
      </c>
      <c r="D100" s="178" t="s">
        <v>834</v>
      </c>
      <c r="E100" s="236" t="s">
        <v>29</v>
      </c>
      <c r="F100" s="178" t="s">
        <v>1118</v>
      </c>
      <c r="G100" s="183">
        <v>2021</v>
      </c>
      <c r="H100" s="183">
        <v>2025</v>
      </c>
      <c r="I100" s="173">
        <v>6699447</v>
      </c>
      <c r="J100" s="173"/>
      <c r="K100" s="173"/>
    </row>
    <row r="101" spans="2:11" ht="32.450000000000003" customHeight="1" x14ac:dyDescent="0.25">
      <c r="B101" s="116" t="s">
        <v>15</v>
      </c>
      <c r="C101" s="7" t="s">
        <v>206</v>
      </c>
      <c r="D101" s="178" t="s">
        <v>835</v>
      </c>
      <c r="E101" s="236" t="s">
        <v>18</v>
      </c>
      <c r="F101" s="178"/>
      <c r="G101" s="183"/>
      <c r="H101" s="183"/>
      <c r="I101" s="173">
        <f>J101*1.22</f>
        <v>5856000</v>
      </c>
      <c r="J101" s="173">
        <f>4000000*1.2</f>
        <v>4800000</v>
      </c>
      <c r="K101" s="173">
        <f>J101*0.85</f>
        <v>4080000</v>
      </c>
    </row>
    <row r="102" spans="2:11" ht="32.450000000000003" customHeight="1" x14ac:dyDescent="0.25">
      <c r="B102" s="116" t="s">
        <v>15</v>
      </c>
      <c r="C102" s="7" t="s">
        <v>211</v>
      </c>
      <c r="D102" s="187" t="s">
        <v>836</v>
      </c>
      <c r="E102" s="151" t="s">
        <v>18</v>
      </c>
      <c r="F102" s="180" t="s">
        <v>837</v>
      </c>
      <c r="G102" s="172">
        <v>2025</v>
      </c>
      <c r="H102" s="172">
        <v>2026</v>
      </c>
      <c r="I102" s="173">
        <f>J102*1.22</f>
        <v>1464000</v>
      </c>
      <c r="J102" s="173">
        <f>1000000*1.2</f>
        <v>1200000</v>
      </c>
      <c r="K102" s="173">
        <f>J102*0.85</f>
        <v>1020000</v>
      </c>
    </row>
    <row r="103" spans="2:11" ht="30" x14ac:dyDescent="0.25">
      <c r="B103" s="116" t="s">
        <v>15</v>
      </c>
      <c r="C103" s="7" t="s">
        <v>219</v>
      </c>
      <c r="D103" s="95" t="s">
        <v>838</v>
      </c>
      <c r="E103" s="2" t="s">
        <v>213</v>
      </c>
      <c r="F103" s="95" t="s">
        <v>839</v>
      </c>
      <c r="G103" s="25">
        <v>2021</v>
      </c>
      <c r="H103" s="25">
        <v>2023</v>
      </c>
      <c r="I103" s="9">
        <v>2480098</v>
      </c>
      <c r="J103" s="9">
        <v>1934476</v>
      </c>
      <c r="K103" s="9">
        <v>1727937</v>
      </c>
    </row>
    <row r="104" spans="2:11" ht="30" x14ac:dyDescent="0.25">
      <c r="B104" s="116" t="s">
        <v>15</v>
      </c>
      <c r="C104" s="7" t="s">
        <v>222</v>
      </c>
      <c r="D104" s="95" t="s">
        <v>840</v>
      </c>
      <c r="E104" s="2" t="s">
        <v>213</v>
      </c>
      <c r="F104" s="95"/>
      <c r="G104" s="25">
        <v>2021</v>
      </c>
      <c r="H104" s="25">
        <v>2024</v>
      </c>
      <c r="I104" s="9">
        <v>250000</v>
      </c>
      <c r="J104" s="9">
        <v>204918</v>
      </c>
      <c r="K104" s="9">
        <v>163934</v>
      </c>
    </row>
    <row r="105" spans="2:11" ht="75" x14ac:dyDescent="0.25">
      <c r="B105" s="135" t="s">
        <v>15</v>
      </c>
      <c r="C105" s="7" t="s">
        <v>224</v>
      </c>
      <c r="D105" s="30" t="s">
        <v>841</v>
      </c>
      <c r="E105" s="25" t="s">
        <v>213</v>
      </c>
      <c r="F105" s="95" t="s">
        <v>842</v>
      </c>
      <c r="G105" s="25">
        <v>2022</v>
      </c>
      <c r="H105" s="25">
        <v>2024</v>
      </c>
      <c r="I105" s="9">
        <v>2488962</v>
      </c>
      <c r="J105" s="9">
        <v>2040132.79</v>
      </c>
      <c r="K105" s="9">
        <v>1734112.87</v>
      </c>
    </row>
    <row r="106" spans="2:11" x14ac:dyDescent="0.25">
      <c r="B106" s="167" t="s">
        <v>15</v>
      </c>
      <c r="C106" s="151" t="s">
        <v>226</v>
      </c>
      <c r="D106" s="187" t="s">
        <v>1166</v>
      </c>
      <c r="E106" s="166" t="s">
        <v>811</v>
      </c>
      <c r="F106" s="178"/>
      <c r="G106" s="183">
        <v>2023</v>
      </c>
      <c r="H106" s="183">
        <v>2027</v>
      </c>
      <c r="I106" s="173">
        <v>1830000</v>
      </c>
      <c r="J106" s="173">
        <v>1500000</v>
      </c>
      <c r="K106" s="173">
        <v>1050000</v>
      </c>
    </row>
    <row r="107" spans="2:11" ht="30" x14ac:dyDescent="0.25">
      <c r="B107" s="116" t="s">
        <v>15</v>
      </c>
      <c r="C107" s="7" t="s">
        <v>228</v>
      </c>
      <c r="D107" s="95" t="s">
        <v>843</v>
      </c>
      <c r="E107" s="2" t="s">
        <v>811</v>
      </c>
      <c r="F107" s="122" t="s">
        <v>844</v>
      </c>
      <c r="G107" s="25">
        <v>2022</v>
      </c>
      <c r="H107" s="25">
        <v>2027</v>
      </c>
      <c r="I107" s="9">
        <v>2440000</v>
      </c>
      <c r="J107" s="9">
        <v>2000000</v>
      </c>
      <c r="K107" s="9">
        <v>1180327.8700000001</v>
      </c>
    </row>
    <row r="108" spans="2:11" ht="30" x14ac:dyDescent="0.25">
      <c r="B108" s="116" t="s">
        <v>15</v>
      </c>
      <c r="C108" s="7" t="s">
        <v>231</v>
      </c>
      <c r="D108" s="95" t="s">
        <v>845</v>
      </c>
      <c r="E108" s="95" t="s">
        <v>846</v>
      </c>
      <c r="F108" s="95"/>
      <c r="G108" s="25">
        <v>2022</v>
      </c>
      <c r="H108" s="25">
        <v>2025</v>
      </c>
      <c r="I108" s="9">
        <v>2206790</v>
      </c>
      <c r="J108" s="9">
        <v>1808844.26</v>
      </c>
      <c r="K108" s="9">
        <v>1537517.62</v>
      </c>
    </row>
    <row r="109" spans="2:11" ht="30" x14ac:dyDescent="0.25">
      <c r="B109" s="116" t="s">
        <v>15</v>
      </c>
      <c r="C109" s="7" t="s">
        <v>233</v>
      </c>
      <c r="D109" s="95" t="s">
        <v>847</v>
      </c>
      <c r="E109" s="2" t="s">
        <v>111</v>
      </c>
      <c r="F109" s="95" t="s">
        <v>328</v>
      </c>
      <c r="G109" s="25">
        <v>2022</v>
      </c>
      <c r="H109" s="25">
        <v>2023</v>
      </c>
      <c r="I109" s="9">
        <v>600000</v>
      </c>
      <c r="J109" s="9">
        <v>539875</v>
      </c>
      <c r="K109" s="9">
        <v>450000</v>
      </c>
    </row>
    <row r="110" spans="2:11" ht="75" x14ac:dyDescent="0.25">
      <c r="B110" s="116" t="s">
        <v>15</v>
      </c>
      <c r="C110" s="7" t="s">
        <v>236</v>
      </c>
      <c r="D110" s="95" t="s">
        <v>848</v>
      </c>
      <c r="E110" s="50" t="s">
        <v>59</v>
      </c>
      <c r="F110" s="95"/>
      <c r="G110" s="25">
        <v>2021</v>
      </c>
      <c r="H110" s="25">
        <v>2023</v>
      </c>
      <c r="I110" s="9">
        <v>1250000</v>
      </c>
      <c r="J110" s="9">
        <v>1024590</v>
      </c>
      <c r="K110" s="9">
        <v>870901</v>
      </c>
    </row>
    <row r="111" spans="2:11" ht="75" x14ac:dyDescent="0.25">
      <c r="B111" s="116" t="s">
        <v>15</v>
      </c>
      <c r="C111" s="7" t="s">
        <v>239</v>
      </c>
      <c r="D111" s="113" t="s">
        <v>848</v>
      </c>
      <c r="E111" s="113" t="s">
        <v>447</v>
      </c>
      <c r="F111" s="11"/>
      <c r="G111" s="12">
        <v>2021</v>
      </c>
      <c r="H111" s="12">
        <v>2023</v>
      </c>
      <c r="I111" s="13">
        <v>1250000</v>
      </c>
      <c r="J111" s="13">
        <v>1024590</v>
      </c>
      <c r="K111" s="13">
        <v>1062500</v>
      </c>
    </row>
    <row r="112" spans="2:11" ht="30" x14ac:dyDescent="0.25">
      <c r="B112" s="116" t="s">
        <v>15</v>
      </c>
      <c r="C112" s="7" t="s">
        <v>242</v>
      </c>
      <c r="D112" s="113" t="s">
        <v>849</v>
      </c>
      <c r="E112" s="11" t="s">
        <v>332</v>
      </c>
      <c r="F112" s="11"/>
      <c r="G112" s="12">
        <v>2022</v>
      </c>
      <c r="H112" s="12">
        <v>2023</v>
      </c>
      <c r="I112" s="13">
        <v>1220000</v>
      </c>
      <c r="J112" s="13">
        <v>1000000</v>
      </c>
      <c r="K112" s="13">
        <v>850000</v>
      </c>
    </row>
    <row r="113" spans="2:13" ht="30" x14ac:dyDescent="0.25">
      <c r="B113" s="116" t="s">
        <v>15</v>
      </c>
      <c r="C113" s="7" t="s">
        <v>244</v>
      </c>
      <c r="D113" s="113" t="s">
        <v>850</v>
      </c>
      <c r="E113" s="113" t="s">
        <v>709</v>
      </c>
      <c r="F113" s="11"/>
      <c r="G113" s="12">
        <v>2022</v>
      </c>
      <c r="H113" s="15">
        <v>2025</v>
      </c>
      <c r="I113" s="13">
        <v>2206790</v>
      </c>
      <c r="J113" s="13">
        <v>1808844.26</v>
      </c>
      <c r="K113" s="13">
        <v>1537517.62</v>
      </c>
    </row>
    <row r="114" spans="2:13" ht="30" x14ac:dyDescent="0.25">
      <c r="B114" s="116" t="s">
        <v>15</v>
      </c>
      <c r="C114" s="7" t="s">
        <v>247</v>
      </c>
      <c r="D114" s="112" t="s">
        <v>851</v>
      </c>
      <c r="E114" s="113" t="s">
        <v>709</v>
      </c>
      <c r="F114" s="113" t="s">
        <v>852</v>
      </c>
      <c r="G114" s="12">
        <v>2022</v>
      </c>
      <c r="H114" s="12">
        <v>2023</v>
      </c>
      <c r="I114" s="13">
        <v>2334836</v>
      </c>
      <c r="J114" s="13">
        <v>1913800</v>
      </c>
      <c r="K114" s="13">
        <v>1626730</v>
      </c>
    </row>
    <row r="115" spans="2:13" ht="75" x14ac:dyDescent="0.25">
      <c r="B115" s="116" t="s">
        <v>15</v>
      </c>
      <c r="C115" s="7" t="s">
        <v>250</v>
      </c>
      <c r="D115" s="112" t="s">
        <v>841</v>
      </c>
      <c r="E115" s="113" t="s">
        <v>213</v>
      </c>
      <c r="F115" s="113" t="s">
        <v>853</v>
      </c>
      <c r="G115" s="12">
        <v>2022</v>
      </c>
      <c r="H115" s="12">
        <v>2024</v>
      </c>
      <c r="I115" s="13">
        <v>2488962</v>
      </c>
      <c r="J115" s="13">
        <v>2040132.79</v>
      </c>
      <c r="K115" s="13">
        <v>2115628.88</v>
      </c>
    </row>
    <row r="116" spans="2:13" ht="60" x14ac:dyDescent="0.25">
      <c r="B116" s="116" t="s">
        <v>15</v>
      </c>
      <c r="C116" s="7" t="s">
        <v>253</v>
      </c>
      <c r="D116" s="95" t="s">
        <v>854</v>
      </c>
      <c r="E116" s="34" t="s">
        <v>59</v>
      </c>
      <c r="F116" s="95"/>
      <c r="G116" s="25">
        <v>2017</v>
      </c>
      <c r="H116" s="25">
        <v>2027</v>
      </c>
      <c r="I116" s="9">
        <v>4969755</v>
      </c>
      <c r="J116" s="9">
        <v>4073570</v>
      </c>
      <c r="K116" s="9">
        <v>3462535</v>
      </c>
    </row>
    <row r="117" spans="2:13" ht="30" x14ac:dyDescent="0.25">
      <c r="B117" s="116" t="s">
        <v>15</v>
      </c>
      <c r="C117" s="7" t="s">
        <v>257</v>
      </c>
      <c r="D117" s="95" t="s">
        <v>855</v>
      </c>
      <c r="E117" s="130" t="s">
        <v>29</v>
      </c>
      <c r="F117" s="95"/>
      <c r="G117" s="25">
        <v>2021</v>
      </c>
      <c r="H117" s="25">
        <v>2026</v>
      </c>
      <c r="I117" s="9">
        <v>11000000</v>
      </c>
      <c r="J117" s="9">
        <v>9016400</v>
      </c>
      <c r="K117" s="9">
        <v>6311500</v>
      </c>
    </row>
    <row r="118" spans="2:13" ht="30" x14ac:dyDescent="0.25">
      <c r="B118" s="116" t="s">
        <v>15</v>
      </c>
      <c r="C118" s="7" t="s">
        <v>260</v>
      </c>
      <c r="D118" s="95" t="s">
        <v>856</v>
      </c>
      <c r="E118" s="179" t="s">
        <v>18</v>
      </c>
      <c r="F118" s="178" t="s">
        <v>857</v>
      </c>
      <c r="G118" s="183">
        <v>2021</v>
      </c>
      <c r="H118" s="183">
        <v>2022</v>
      </c>
      <c r="I118" s="173">
        <f>J118*1.22</f>
        <v>5856000</v>
      </c>
      <c r="J118" s="173">
        <f>4000000*1.2</f>
        <v>4800000</v>
      </c>
      <c r="K118" s="173">
        <f>J118*0.85</f>
        <v>4080000</v>
      </c>
    </row>
    <row r="119" spans="2:13" x14ac:dyDescent="0.25">
      <c r="B119" s="116" t="s">
        <v>15</v>
      </c>
      <c r="C119" s="7" t="s">
        <v>262</v>
      </c>
      <c r="D119" s="95" t="s">
        <v>858</v>
      </c>
      <c r="E119" s="166" t="s">
        <v>18</v>
      </c>
      <c r="F119" s="178" t="s">
        <v>859</v>
      </c>
      <c r="G119" s="183">
        <v>2024</v>
      </c>
      <c r="H119" s="183">
        <v>2026</v>
      </c>
      <c r="I119" s="173">
        <v>6100000</v>
      </c>
      <c r="J119" s="173">
        <v>5000000</v>
      </c>
      <c r="K119" s="173">
        <v>4270000</v>
      </c>
    </row>
    <row r="120" spans="2:13" ht="30" x14ac:dyDescent="0.25">
      <c r="B120" s="116" t="s">
        <v>15</v>
      </c>
      <c r="C120" s="7" t="s">
        <v>264</v>
      </c>
      <c r="D120" s="95" t="s">
        <v>849</v>
      </c>
      <c r="E120" s="2" t="s">
        <v>332</v>
      </c>
      <c r="F120" s="95"/>
      <c r="G120" s="25">
        <v>2022</v>
      </c>
      <c r="H120" s="25">
        <v>2023</v>
      </c>
      <c r="I120" s="9">
        <v>1220000</v>
      </c>
      <c r="J120" s="9">
        <v>1000000</v>
      </c>
      <c r="K120" s="9">
        <v>850000</v>
      </c>
    </row>
    <row r="121" spans="2:13" ht="90" x14ac:dyDescent="0.25">
      <c r="B121" s="135" t="s">
        <v>15</v>
      </c>
      <c r="C121" s="7" t="s">
        <v>266</v>
      </c>
      <c r="D121" s="30" t="s">
        <v>860</v>
      </c>
      <c r="E121" s="30" t="s">
        <v>861</v>
      </c>
      <c r="F121" s="95" t="s">
        <v>862</v>
      </c>
      <c r="G121" s="25">
        <v>2022</v>
      </c>
      <c r="H121" s="25">
        <v>2024</v>
      </c>
      <c r="I121" s="9">
        <v>600000</v>
      </c>
      <c r="J121" s="9">
        <v>468000</v>
      </c>
      <c r="K121" s="9">
        <v>397800</v>
      </c>
    </row>
    <row r="122" spans="2:13" x14ac:dyDescent="0.25">
      <c r="B122" s="135" t="s">
        <v>15</v>
      </c>
      <c r="C122" s="7" t="s">
        <v>268</v>
      </c>
      <c r="D122" s="95" t="s">
        <v>863</v>
      </c>
      <c r="E122" s="166" t="s">
        <v>18</v>
      </c>
      <c r="F122" s="178"/>
      <c r="G122" s="183">
        <v>2021</v>
      </c>
      <c r="H122" s="183">
        <v>2023</v>
      </c>
      <c r="I122" s="173">
        <v>5405340</v>
      </c>
      <c r="J122" s="173">
        <f>I122/1.22</f>
        <v>4430606.5573770497</v>
      </c>
      <c r="K122" s="173">
        <f>J122*0.85</f>
        <v>3766015.5737704923</v>
      </c>
      <c r="L122" s="157"/>
      <c r="M122" s="157"/>
    </row>
    <row r="123" spans="2:13" ht="90" x14ac:dyDescent="0.25">
      <c r="B123" s="135" t="s">
        <v>15</v>
      </c>
      <c r="C123" s="7" t="s">
        <v>270</v>
      </c>
      <c r="D123" s="30" t="s">
        <v>864</v>
      </c>
      <c r="E123" s="30" t="s">
        <v>861</v>
      </c>
      <c r="F123" s="95" t="s">
        <v>865</v>
      </c>
      <c r="G123" s="25">
        <v>2022</v>
      </c>
      <c r="H123" s="25">
        <v>2027</v>
      </c>
      <c r="I123" s="9">
        <v>900000</v>
      </c>
      <c r="J123" s="9">
        <v>737704.92</v>
      </c>
      <c r="K123" s="9">
        <v>627049.18200000003</v>
      </c>
    </row>
    <row r="124" spans="2:13" ht="30" x14ac:dyDescent="0.25">
      <c r="B124" s="118" t="s">
        <v>65</v>
      </c>
      <c r="C124" s="7" t="s">
        <v>272</v>
      </c>
      <c r="D124" s="10" t="s">
        <v>866</v>
      </c>
      <c r="E124" s="10" t="s">
        <v>359</v>
      </c>
      <c r="F124" s="22" t="s">
        <v>867</v>
      </c>
      <c r="G124" s="8">
        <v>2022</v>
      </c>
      <c r="H124" s="8">
        <v>2025</v>
      </c>
      <c r="I124" s="9">
        <v>2440000</v>
      </c>
      <c r="J124" s="9">
        <v>2000000</v>
      </c>
      <c r="K124" s="9">
        <v>2000000</v>
      </c>
    </row>
    <row r="125" spans="2:13" x14ac:dyDescent="0.25">
      <c r="B125" s="118" t="s">
        <v>65</v>
      </c>
      <c r="C125" s="7" t="s">
        <v>276</v>
      </c>
      <c r="D125" s="10" t="s">
        <v>1026</v>
      </c>
      <c r="E125" s="10" t="s">
        <v>359</v>
      </c>
      <c r="F125" s="26"/>
      <c r="G125" s="8">
        <v>2024</v>
      </c>
      <c r="H125" s="8">
        <v>2026</v>
      </c>
      <c r="I125" s="9">
        <v>900000</v>
      </c>
      <c r="J125" s="9">
        <v>737704.92</v>
      </c>
      <c r="K125" s="9">
        <v>516393.44</v>
      </c>
    </row>
    <row r="126" spans="2:13" x14ac:dyDescent="0.25">
      <c r="B126" s="118" t="s">
        <v>65</v>
      </c>
      <c r="C126" s="7" t="s">
        <v>277</v>
      </c>
      <c r="D126" s="10" t="s">
        <v>868</v>
      </c>
      <c r="E126" s="10" t="s">
        <v>362</v>
      </c>
      <c r="F126" s="26"/>
      <c r="G126" s="8">
        <v>2023</v>
      </c>
      <c r="H126" s="8">
        <v>2027</v>
      </c>
      <c r="I126" s="9">
        <v>8000000</v>
      </c>
      <c r="J126" s="9">
        <v>6557000</v>
      </c>
      <c r="K126" s="9">
        <v>2900000</v>
      </c>
    </row>
    <row r="127" spans="2:13" x14ac:dyDescent="0.25">
      <c r="B127" s="118" t="s">
        <v>65</v>
      </c>
      <c r="C127" s="7" t="s">
        <v>283</v>
      </c>
      <c r="D127" s="10" t="s">
        <v>869</v>
      </c>
      <c r="E127" s="10" t="s">
        <v>362</v>
      </c>
      <c r="F127" s="22" t="s">
        <v>870</v>
      </c>
      <c r="G127" s="8">
        <v>2023</v>
      </c>
      <c r="H127" s="8">
        <v>2027</v>
      </c>
      <c r="I127" s="9">
        <v>1455000</v>
      </c>
      <c r="J127" s="9">
        <v>1193000</v>
      </c>
      <c r="K127" s="9">
        <v>1050000</v>
      </c>
    </row>
    <row r="128" spans="2:13" ht="45" x14ac:dyDescent="0.25">
      <c r="B128" s="118" t="s">
        <v>65</v>
      </c>
      <c r="C128" s="7" t="s">
        <v>286</v>
      </c>
      <c r="D128" s="10" t="s">
        <v>871</v>
      </c>
      <c r="E128" s="10" t="s">
        <v>68</v>
      </c>
      <c r="F128" s="26" t="s">
        <v>872</v>
      </c>
      <c r="G128" s="8">
        <v>2022</v>
      </c>
      <c r="H128" s="8">
        <v>2027</v>
      </c>
      <c r="I128" s="9">
        <v>4000000</v>
      </c>
      <c r="J128" s="9">
        <v>3278689</v>
      </c>
      <c r="K128" s="9">
        <v>2400000</v>
      </c>
    </row>
    <row r="129" spans="2:11" x14ac:dyDescent="0.25">
      <c r="B129" s="118" t="s">
        <v>65</v>
      </c>
      <c r="C129" s="7" t="s">
        <v>292</v>
      </c>
      <c r="D129" s="10" t="s">
        <v>873</v>
      </c>
      <c r="E129" s="10" t="s">
        <v>68</v>
      </c>
      <c r="F129" s="22" t="s">
        <v>874</v>
      </c>
      <c r="G129" s="8">
        <v>2021</v>
      </c>
      <c r="H129" s="8">
        <v>2022</v>
      </c>
      <c r="I129" s="9">
        <v>1638000</v>
      </c>
      <c r="J129" s="9">
        <v>1342623</v>
      </c>
      <c r="K129" s="9">
        <v>805574</v>
      </c>
    </row>
    <row r="130" spans="2:11" x14ac:dyDescent="0.25">
      <c r="B130" s="118" t="s">
        <v>65</v>
      </c>
      <c r="C130" s="7" t="s">
        <v>295</v>
      </c>
      <c r="D130" s="10" t="s">
        <v>875</v>
      </c>
      <c r="E130" s="10" t="s">
        <v>68</v>
      </c>
      <c r="F130" s="26" t="s">
        <v>876</v>
      </c>
      <c r="G130" s="8">
        <v>2021</v>
      </c>
      <c r="H130" s="8">
        <v>2022</v>
      </c>
      <c r="I130" s="9">
        <v>218500</v>
      </c>
      <c r="J130" s="9">
        <v>179098.4</v>
      </c>
      <c r="K130" s="9">
        <v>107459</v>
      </c>
    </row>
    <row r="131" spans="2:11" ht="30" x14ac:dyDescent="0.25">
      <c r="B131" s="118" t="s">
        <v>65</v>
      </c>
      <c r="C131" s="7" t="s">
        <v>297</v>
      </c>
      <c r="D131" s="10" t="s">
        <v>877</v>
      </c>
      <c r="E131" s="10" t="s">
        <v>218</v>
      </c>
      <c r="F131" s="26"/>
      <c r="G131" s="8">
        <v>2023</v>
      </c>
      <c r="H131" s="8">
        <v>2025</v>
      </c>
      <c r="I131" s="9">
        <v>4270000</v>
      </c>
      <c r="J131" s="9">
        <v>3500000</v>
      </c>
      <c r="K131" s="9">
        <v>3150000</v>
      </c>
    </row>
    <row r="132" spans="2:11" ht="30" x14ac:dyDescent="0.25">
      <c r="B132" s="118" t="s">
        <v>65</v>
      </c>
      <c r="C132" s="7" t="s">
        <v>299</v>
      </c>
      <c r="D132" s="10" t="s">
        <v>1027</v>
      </c>
      <c r="E132" s="10" t="s">
        <v>221</v>
      </c>
      <c r="F132" s="26"/>
      <c r="G132" s="8">
        <v>2024</v>
      </c>
      <c r="H132" s="8">
        <v>2027</v>
      </c>
      <c r="I132" s="9">
        <v>700000</v>
      </c>
      <c r="J132" s="9">
        <v>573770.49</v>
      </c>
      <c r="K132" s="9">
        <v>595000</v>
      </c>
    </row>
    <row r="133" spans="2:11" ht="30" x14ac:dyDescent="0.25">
      <c r="B133" s="118" t="s">
        <v>65</v>
      </c>
      <c r="C133" s="7" t="s">
        <v>304</v>
      </c>
      <c r="D133" s="10" t="s">
        <v>1028</v>
      </c>
      <c r="E133" s="10" t="s">
        <v>89</v>
      </c>
      <c r="F133" s="26"/>
      <c r="G133" s="8">
        <v>2022</v>
      </c>
      <c r="H133" s="8">
        <v>2027</v>
      </c>
      <c r="I133" s="9">
        <v>6000000</v>
      </c>
      <c r="J133" s="9">
        <v>4918032.79</v>
      </c>
      <c r="K133" s="9">
        <v>4180327.87</v>
      </c>
    </row>
    <row r="134" spans="2:11" x14ac:dyDescent="0.25">
      <c r="B134" s="118" t="s">
        <v>65</v>
      </c>
      <c r="C134" s="7" t="s">
        <v>308</v>
      </c>
      <c r="D134" s="10" t="s">
        <v>1060</v>
      </c>
      <c r="E134" s="10" t="s">
        <v>1048</v>
      </c>
      <c r="F134" s="26"/>
      <c r="G134" s="8">
        <v>2022</v>
      </c>
      <c r="H134" s="8">
        <v>2027</v>
      </c>
      <c r="I134" s="9">
        <v>1220000</v>
      </c>
      <c r="J134" s="9">
        <v>1000000</v>
      </c>
      <c r="K134" s="9">
        <v>850000</v>
      </c>
    </row>
    <row r="135" spans="2:11" x14ac:dyDescent="0.25">
      <c r="B135" s="118" t="s">
        <v>65</v>
      </c>
      <c r="C135" s="7" t="s">
        <v>312</v>
      </c>
      <c r="D135" s="10" t="s">
        <v>878</v>
      </c>
      <c r="E135" s="10" t="s">
        <v>468</v>
      </c>
      <c r="F135" s="22"/>
      <c r="G135" s="8">
        <v>2023</v>
      </c>
      <c r="H135" s="8">
        <v>2024</v>
      </c>
      <c r="I135" s="9">
        <v>549000</v>
      </c>
      <c r="J135" s="9">
        <v>450000</v>
      </c>
      <c r="K135" s="9">
        <v>330000</v>
      </c>
    </row>
    <row r="136" spans="2:11" ht="30" x14ac:dyDescent="0.25">
      <c r="B136" s="118" t="s">
        <v>65</v>
      </c>
      <c r="C136" s="7" t="s">
        <v>315</v>
      </c>
      <c r="D136" s="10" t="s">
        <v>879</v>
      </c>
      <c r="E136" s="10" t="s">
        <v>880</v>
      </c>
      <c r="F136" s="26" t="s">
        <v>881</v>
      </c>
      <c r="G136" s="8">
        <v>2014</v>
      </c>
      <c r="H136" s="8">
        <v>2022</v>
      </c>
      <c r="I136" s="9">
        <v>5680443.7300000004</v>
      </c>
      <c r="J136" s="9">
        <v>4656100.5999999996</v>
      </c>
      <c r="K136" s="9">
        <v>3728722.6</v>
      </c>
    </row>
    <row r="137" spans="2:11" ht="30" x14ac:dyDescent="0.25">
      <c r="B137" s="118" t="s">
        <v>65</v>
      </c>
      <c r="C137" s="7" t="s">
        <v>318</v>
      </c>
      <c r="D137" s="10" t="s">
        <v>882</v>
      </c>
      <c r="E137" s="10" t="s">
        <v>470</v>
      </c>
      <c r="F137" s="26"/>
      <c r="G137" s="8">
        <v>2022</v>
      </c>
      <c r="H137" s="8">
        <v>2024</v>
      </c>
      <c r="I137" s="9">
        <v>4000000</v>
      </c>
      <c r="J137" s="9">
        <v>3278688</v>
      </c>
      <c r="K137" s="9">
        <v>2786884.8</v>
      </c>
    </row>
    <row r="138" spans="2:11" x14ac:dyDescent="0.25">
      <c r="B138" s="118" t="s">
        <v>65</v>
      </c>
      <c r="C138" s="7" t="s">
        <v>477</v>
      </c>
      <c r="D138" s="10" t="s">
        <v>883</v>
      </c>
      <c r="E138" s="10" t="s">
        <v>159</v>
      </c>
      <c r="F138" s="26"/>
      <c r="G138" s="8">
        <v>2022</v>
      </c>
      <c r="H138" s="8">
        <v>2027</v>
      </c>
      <c r="I138" s="9">
        <v>1000000</v>
      </c>
      <c r="J138" s="9">
        <v>819672.13</v>
      </c>
      <c r="K138" s="9">
        <v>696721.31</v>
      </c>
    </row>
    <row r="139" spans="2:11" x14ac:dyDescent="0.25">
      <c r="B139" s="118" t="s">
        <v>65</v>
      </c>
      <c r="C139" s="7" t="s">
        <v>478</v>
      </c>
      <c r="D139" s="10" t="s">
        <v>884</v>
      </c>
      <c r="E139" s="10" t="s">
        <v>159</v>
      </c>
      <c r="F139" s="26"/>
      <c r="G139" s="8">
        <v>2022</v>
      </c>
      <c r="H139" s="8">
        <v>2027</v>
      </c>
      <c r="I139" s="9">
        <v>3000000</v>
      </c>
      <c r="J139" s="9">
        <v>2459016.4</v>
      </c>
      <c r="K139" s="9">
        <v>2090163.93</v>
      </c>
    </row>
    <row r="140" spans="2:11" ht="30" x14ac:dyDescent="0.25">
      <c r="B140" s="118" t="s">
        <v>65</v>
      </c>
      <c r="C140" s="7" t="s">
        <v>480</v>
      </c>
      <c r="D140" s="10" t="s">
        <v>885</v>
      </c>
      <c r="E140" s="54" t="s">
        <v>886</v>
      </c>
      <c r="F140" s="26"/>
      <c r="G140" s="8">
        <v>2022</v>
      </c>
      <c r="H140" s="8">
        <v>2027</v>
      </c>
      <c r="I140" s="9">
        <v>2000000</v>
      </c>
      <c r="J140" s="9">
        <v>1639344.26</v>
      </c>
      <c r="K140" s="9">
        <v>1393442.62</v>
      </c>
    </row>
    <row r="141" spans="2:11" x14ac:dyDescent="0.25">
      <c r="B141" s="118" t="s">
        <v>65</v>
      </c>
      <c r="C141" s="7" t="s">
        <v>482</v>
      </c>
      <c r="D141" s="10" t="s">
        <v>887</v>
      </c>
      <c r="E141" s="54" t="s">
        <v>159</v>
      </c>
      <c r="F141" s="26"/>
      <c r="G141" s="8">
        <v>2022</v>
      </c>
      <c r="H141" s="8">
        <v>2027</v>
      </c>
      <c r="I141" s="9">
        <v>1000000</v>
      </c>
      <c r="J141" s="9">
        <v>819672.12</v>
      </c>
      <c r="K141" s="9">
        <v>696721.31</v>
      </c>
    </row>
    <row r="142" spans="2:11" ht="30" x14ac:dyDescent="0.25">
      <c r="B142" s="117" t="s">
        <v>139</v>
      </c>
      <c r="C142" s="7" t="s">
        <v>484</v>
      </c>
      <c r="D142" s="10" t="s">
        <v>888</v>
      </c>
      <c r="E142" s="30" t="s">
        <v>151</v>
      </c>
      <c r="F142" s="40" t="s">
        <v>889</v>
      </c>
      <c r="G142" s="43">
        <v>2023</v>
      </c>
      <c r="H142" s="68">
        <v>2027</v>
      </c>
      <c r="I142" s="88">
        <v>1500000</v>
      </c>
      <c r="J142" s="84">
        <v>1229508</v>
      </c>
      <c r="K142" s="72">
        <v>1045082</v>
      </c>
    </row>
    <row r="143" spans="2:11" ht="30" x14ac:dyDescent="0.25">
      <c r="B143" s="117" t="s">
        <v>139</v>
      </c>
      <c r="C143" s="7" t="s">
        <v>486</v>
      </c>
      <c r="D143" s="45" t="s">
        <v>890</v>
      </c>
      <c r="E143" s="30" t="s">
        <v>145</v>
      </c>
      <c r="F143" s="40" t="s">
        <v>891</v>
      </c>
      <c r="G143" s="43">
        <v>2024</v>
      </c>
      <c r="H143" s="43">
        <v>2026</v>
      </c>
      <c r="I143" s="71">
        <v>1515700</v>
      </c>
      <c r="J143" s="71">
        <v>1242377.05</v>
      </c>
      <c r="K143" s="71">
        <v>621188.52</v>
      </c>
    </row>
    <row r="144" spans="2:11" x14ac:dyDescent="0.25">
      <c r="B144" s="117" t="s">
        <v>139</v>
      </c>
      <c r="C144" s="7" t="s">
        <v>489</v>
      </c>
      <c r="D144" s="45" t="s">
        <v>892</v>
      </c>
      <c r="E144" s="30" t="s">
        <v>162</v>
      </c>
      <c r="F144" s="41" t="s">
        <v>893</v>
      </c>
      <c r="G144" s="43"/>
      <c r="H144" s="43"/>
      <c r="I144" s="89">
        <v>7057403.2000000002</v>
      </c>
      <c r="J144" s="89">
        <v>6357629.4100000001</v>
      </c>
      <c r="K144" s="89">
        <v>6718468.3499999996</v>
      </c>
    </row>
    <row r="145" spans="2:13" x14ac:dyDescent="0.25">
      <c r="B145" s="117" t="s">
        <v>139</v>
      </c>
      <c r="C145" s="7" t="s">
        <v>491</v>
      </c>
      <c r="D145" s="55" t="s">
        <v>894</v>
      </c>
      <c r="E145" s="30" t="s">
        <v>162</v>
      </c>
      <c r="F145" s="41"/>
      <c r="G145" s="43">
        <v>2023</v>
      </c>
      <c r="H145" s="43">
        <v>2026</v>
      </c>
      <c r="I145" s="71">
        <v>3000000</v>
      </c>
      <c r="J145" s="90"/>
      <c r="K145" s="71"/>
    </row>
    <row r="146" spans="2:13" ht="75" x14ac:dyDescent="0.25">
      <c r="B146" s="117" t="s">
        <v>139</v>
      </c>
      <c r="C146" s="7" t="s">
        <v>493</v>
      </c>
      <c r="D146" s="45" t="s">
        <v>895</v>
      </c>
      <c r="E146" s="30" t="s">
        <v>142</v>
      </c>
      <c r="F146" s="40" t="s">
        <v>896</v>
      </c>
      <c r="G146" s="43">
        <v>2022</v>
      </c>
      <c r="H146" s="69">
        <v>2024</v>
      </c>
      <c r="I146" s="91">
        <v>1110200</v>
      </c>
      <c r="J146" s="91">
        <v>910000</v>
      </c>
      <c r="K146" s="91">
        <v>773500</v>
      </c>
    </row>
    <row r="147" spans="2:13" ht="27.6" customHeight="1" x14ac:dyDescent="0.25">
      <c r="B147" s="117" t="s">
        <v>139</v>
      </c>
      <c r="C147" s="7" t="s">
        <v>495</v>
      </c>
      <c r="D147" s="30" t="s">
        <v>897</v>
      </c>
      <c r="E147" s="30" t="s">
        <v>252</v>
      </c>
      <c r="F147" s="45" t="s">
        <v>898</v>
      </c>
      <c r="G147" s="43">
        <v>2022</v>
      </c>
      <c r="H147" s="43">
        <v>2024</v>
      </c>
      <c r="I147" s="71">
        <v>4538354.97</v>
      </c>
      <c r="J147" s="92">
        <v>3719963.09</v>
      </c>
      <c r="K147" s="71">
        <v>3161968.63</v>
      </c>
    </row>
    <row r="148" spans="2:13" ht="27.6" customHeight="1" x14ac:dyDescent="0.25">
      <c r="B148" s="117" t="s">
        <v>139</v>
      </c>
      <c r="C148" s="7" t="s">
        <v>497</v>
      </c>
      <c r="D148" s="128" t="s">
        <v>899</v>
      </c>
      <c r="E148" s="128" t="s">
        <v>900</v>
      </c>
      <c r="F148" s="200"/>
      <c r="G148" s="201">
        <v>2023</v>
      </c>
      <c r="H148" s="201">
        <v>2024</v>
      </c>
      <c r="I148" s="202">
        <v>3500000</v>
      </c>
      <c r="J148" s="203"/>
      <c r="K148" s="202"/>
    </row>
    <row r="149" spans="2:13" ht="27.6" customHeight="1" x14ac:dyDescent="0.25">
      <c r="B149" s="244" t="s">
        <v>94</v>
      </c>
      <c r="C149" s="151" t="s">
        <v>499</v>
      </c>
      <c r="D149" s="257" t="s">
        <v>1149</v>
      </c>
      <c r="E149" s="257" t="s">
        <v>97</v>
      </c>
      <c r="F149" s="273" t="s">
        <v>1122</v>
      </c>
      <c r="G149" s="274">
        <v>2023</v>
      </c>
      <c r="H149" s="274">
        <v>2027</v>
      </c>
      <c r="I149" s="275">
        <v>878400</v>
      </c>
      <c r="J149" s="275">
        <v>720000</v>
      </c>
      <c r="K149" s="275">
        <v>612000</v>
      </c>
    </row>
    <row r="150" spans="2:13" ht="27.6" customHeight="1" x14ac:dyDescent="0.25">
      <c r="B150" s="244" t="s">
        <v>94</v>
      </c>
      <c r="C150" s="151" t="s">
        <v>501</v>
      </c>
      <c r="D150" s="257" t="s">
        <v>1129</v>
      </c>
      <c r="E150" s="257" t="s">
        <v>97</v>
      </c>
      <c r="F150" s="273" t="s">
        <v>1139</v>
      </c>
      <c r="G150" s="172">
        <v>2022</v>
      </c>
      <c r="H150" s="172">
        <v>2027</v>
      </c>
      <c r="I150" s="275">
        <v>3660000</v>
      </c>
      <c r="J150" s="275">
        <v>3000000</v>
      </c>
      <c r="K150" s="275">
        <v>2550000</v>
      </c>
    </row>
    <row r="151" spans="2:13" ht="27.6" customHeight="1" x14ac:dyDescent="0.25">
      <c r="B151" s="244" t="s">
        <v>94</v>
      </c>
      <c r="C151" s="151" t="s">
        <v>505</v>
      </c>
      <c r="D151" s="257" t="s">
        <v>1137</v>
      </c>
      <c r="E151" s="257" t="s">
        <v>97</v>
      </c>
      <c r="F151" s="273" t="s">
        <v>971</v>
      </c>
      <c r="G151" s="274">
        <v>2023</v>
      </c>
      <c r="H151" s="274">
        <v>2026</v>
      </c>
      <c r="I151" s="275">
        <v>366000</v>
      </c>
      <c r="J151" s="275">
        <v>300000</v>
      </c>
      <c r="K151" s="275">
        <v>255000</v>
      </c>
    </row>
    <row r="152" spans="2:13" ht="27.6" customHeight="1" x14ac:dyDescent="0.25">
      <c r="B152" s="244" t="s">
        <v>94</v>
      </c>
      <c r="C152" s="151" t="s">
        <v>508</v>
      </c>
      <c r="D152" s="257" t="s">
        <v>1135</v>
      </c>
      <c r="E152" s="166" t="s">
        <v>97</v>
      </c>
      <c r="F152" s="273" t="s">
        <v>1122</v>
      </c>
      <c r="G152" s="172">
        <v>2022</v>
      </c>
      <c r="H152" s="172">
        <v>2027</v>
      </c>
      <c r="I152" s="275">
        <v>16989134.399999999</v>
      </c>
      <c r="J152" s="275">
        <v>13925520</v>
      </c>
      <c r="K152" s="275">
        <v>11836692</v>
      </c>
    </row>
    <row r="153" spans="2:13" ht="27.6" customHeight="1" x14ac:dyDescent="0.25">
      <c r="B153" s="244" t="s">
        <v>94</v>
      </c>
      <c r="C153" s="151" t="s">
        <v>512</v>
      </c>
      <c r="D153" s="238" t="s">
        <v>1131</v>
      </c>
      <c r="E153" s="166" t="s">
        <v>97</v>
      </c>
      <c r="F153" s="273" t="s">
        <v>971</v>
      </c>
      <c r="G153" s="274">
        <v>2023</v>
      </c>
      <c r="H153" s="274">
        <v>2026</v>
      </c>
      <c r="I153" s="275">
        <v>1464000</v>
      </c>
      <c r="J153" s="275">
        <v>1200000</v>
      </c>
      <c r="K153" s="275">
        <v>1020000</v>
      </c>
    </row>
    <row r="154" spans="2:13" ht="27.6" customHeight="1" x14ac:dyDescent="0.25">
      <c r="B154" s="244" t="s">
        <v>94</v>
      </c>
      <c r="C154" s="151" t="s">
        <v>516</v>
      </c>
      <c r="D154" s="276" t="s">
        <v>1129</v>
      </c>
      <c r="E154" s="166" t="s">
        <v>97</v>
      </c>
      <c r="F154" s="273"/>
      <c r="G154" s="172">
        <v>2022</v>
      </c>
      <c r="H154" s="172">
        <v>2027</v>
      </c>
      <c r="I154" s="275">
        <v>3660000</v>
      </c>
      <c r="J154" s="275">
        <v>3000000</v>
      </c>
      <c r="K154" s="275">
        <v>2550000</v>
      </c>
    </row>
    <row r="155" spans="2:13" ht="27.6" customHeight="1" x14ac:dyDescent="0.25">
      <c r="B155" s="244" t="s">
        <v>94</v>
      </c>
      <c r="C155" s="151" t="s">
        <v>518</v>
      </c>
      <c r="D155" s="257" t="s">
        <v>1140</v>
      </c>
      <c r="E155" s="166" t="s">
        <v>97</v>
      </c>
      <c r="F155" s="273" t="s">
        <v>1122</v>
      </c>
      <c r="G155" s="172">
        <v>2022</v>
      </c>
      <c r="H155" s="172">
        <v>2023</v>
      </c>
      <c r="I155" s="275">
        <v>793000</v>
      </c>
      <c r="J155" s="275">
        <v>650000</v>
      </c>
      <c r="K155" s="275">
        <v>552500</v>
      </c>
    </row>
    <row r="156" spans="2:13" x14ac:dyDescent="0.25">
      <c r="B156" s="244" t="s">
        <v>94</v>
      </c>
      <c r="C156" s="151" t="s">
        <v>520</v>
      </c>
      <c r="D156" s="166" t="s">
        <v>1098</v>
      </c>
      <c r="E156" s="166" t="s">
        <v>97</v>
      </c>
      <c r="F156" s="166" t="s">
        <v>971</v>
      </c>
      <c r="G156" s="166">
        <v>2023</v>
      </c>
      <c r="H156" s="166">
        <v>2026</v>
      </c>
      <c r="I156" s="176">
        <v>427000</v>
      </c>
      <c r="J156" s="176">
        <v>350000</v>
      </c>
      <c r="K156" s="176">
        <v>297500</v>
      </c>
    </row>
    <row r="157" spans="2:13" x14ac:dyDescent="0.25">
      <c r="C157" s="330" t="s">
        <v>901</v>
      </c>
      <c r="D157" s="331"/>
      <c r="E157" s="331"/>
      <c r="F157" s="331"/>
      <c r="G157" s="331"/>
      <c r="H157" s="332"/>
      <c r="I157" s="204">
        <f>SUM(I158)</f>
        <v>800000</v>
      </c>
      <c r="J157" s="204">
        <f t="shared" ref="J157:K157" si="6">SUM(J158)</f>
        <v>624000</v>
      </c>
      <c r="K157" s="204">
        <f t="shared" si="6"/>
        <v>530400</v>
      </c>
    </row>
    <row r="158" spans="2:13" ht="75" x14ac:dyDescent="0.25">
      <c r="B158" s="116" t="s">
        <v>15</v>
      </c>
      <c r="C158" s="7" t="s">
        <v>523</v>
      </c>
      <c r="D158" s="30" t="s">
        <v>902</v>
      </c>
      <c r="E158" s="30" t="s">
        <v>861</v>
      </c>
      <c r="F158" s="95" t="s">
        <v>903</v>
      </c>
      <c r="G158" s="25">
        <v>2022</v>
      </c>
      <c r="H158" s="25">
        <v>2027</v>
      </c>
      <c r="I158" s="9">
        <v>800000</v>
      </c>
      <c r="J158" s="9">
        <v>624000</v>
      </c>
      <c r="K158" s="9">
        <v>530400</v>
      </c>
      <c r="M158" s="169"/>
    </row>
    <row r="159" spans="2:13" ht="28.15" customHeight="1" x14ac:dyDescent="0.25">
      <c r="C159" s="333" t="s">
        <v>904</v>
      </c>
      <c r="D159" s="325"/>
      <c r="E159" s="325"/>
      <c r="F159" s="325"/>
      <c r="G159" s="325"/>
      <c r="H159" s="334"/>
      <c r="I159" s="103">
        <f>SUM(I160:I169)</f>
        <v>21063846.009999998</v>
      </c>
      <c r="J159" s="103">
        <f t="shared" ref="J159:K159" si="7">SUM(J160:J169)</f>
        <v>15649464.209999999</v>
      </c>
      <c r="K159" s="103">
        <f t="shared" si="7"/>
        <v>11604394.760000002</v>
      </c>
    </row>
    <row r="160" spans="2:13" ht="28.15" customHeight="1" x14ac:dyDescent="0.25">
      <c r="B160" s="167" t="s">
        <v>15</v>
      </c>
      <c r="C160" s="225" t="s">
        <v>526</v>
      </c>
      <c r="D160" s="166" t="s">
        <v>1119</v>
      </c>
      <c r="E160" s="170" t="s">
        <v>29</v>
      </c>
      <c r="F160" s="170"/>
      <c r="G160" s="235"/>
      <c r="H160" s="172"/>
      <c r="I160" s="173">
        <v>6100000</v>
      </c>
      <c r="J160" s="173">
        <v>5000000</v>
      </c>
      <c r="K160" s="173">
        <v>4000000</v>
      </c>
    </row>
    <row r="161" spans="2:13" ht="28.15" customHeight="1" x14ac:dyDescent="0.25">
      <c r="B161" s="244" t="s">
        <v>94</v>
      </c>
      <c r="C161" s="225" t="s">
        <v>1072</v>
      </c>
      <c r="D161" s="187" t="s">
        <v>1127</v>
      </c>
      <c r="E161" s="170" t="s">
        <v>97</v>
      </c>
      <c r="F161" s="170" t="s">
        <v>1122</v>
      </c>
      <c r="G161" s="272">
        <v>2022</v>
      </c>
      <c r="H161" s="172">
        <v>2026</v>
      </c>
      <c r="I161" s="173">
        <v>793000</v>
      </c>
      <c r="J161" s="173">
        <v>650000</v>
      </c>
      <c r="K161" s="173">
        <v>552500</v>
      </c>
    </row>
    <row r="162" spans="2:13" ht="28.15" customHeight="1" x14ac:dyDescent="0.25">
      <c r="B162" s="244" t="s">
        <v>94</v>
      </c>
      <c r="C162" s="225" t="s">
        <v>535</v>
      </c>
      <c r="D162" s="187" t="s">
        <v>1128</v>
      </c>
      <c r="E162" s="170" t="s">
        <v>97</v>
      </c>
      <c r="F162" s="170" t="s">
        <v>1122</v>
      </c>
      <c r="G162" s="272">
        <v>2022</v>
      </c>
      <c r="H162" s="172">
        <v>2026</v>
      </c>
      <c r="I162" s="173">
        <v>793000</v>
      </c>
      <c r="J162" s="173">
        <v>650000</v>
      </c>
      <c r="K162" s="173">
        <v>552500</v>
      </c>
    </row>
    <row r="163" spans="2:13" ht="30" x14ac:dyDescent="0.25">
      <c r="B163" s="118" t="s">
        <v>65</v>
      </c>
      <c r="C163" s="11" t="s">
        <v>538</v>
      </c>
      <c r="D163" s="10" t="s">
        <v>905</v>
      </c>
      <c r="E163" s="10" t="s">
        <v>359</v>
      </c>
      <c r="F163" s="26" t="s">
        <v>906</v>
      </c>
      <c r="G163" s="8">
        <v>2022</v>
      </c>
      <c r="H163" s="8">
        <v>2027</v>
      </c>
      <c r="I163" s="9">
        <v>1561600</v>
      </c>
      <c r="J163" s="9">
        <v>1280000</v>
      </c>
      <c r="K163" s="9">
        <v>1024000</v>
      </c>
      <c r="M163" s="169"/>
    </row>
    <row r="164" spans="2:13" ht="45" x14ac:dyDescent="0.25">
      <c r="B164" s="118" t="s">
        <v>65</v>
      </c>
      <c r="C164" s="11" t="s">
        <v>541</v>
      </c>
      <c r="D164" s="10" t="s">
        <v>1029</v>
      </c>
      <c r="E164" s="10" t="s">
        <v>218</v>
      </c>
      <c r="F164" s="26"/>
      <c r="G164" s="8">
        <v>2023</v>
      </c>
      <c r="H164" s="8">
        <v>2025</v>
      </c>
      <c r="I164" s="9">
        <v>666246.01</v>
      </c>
      <c r="J164" s="9">
        <v>546103.29</v>
      </c>
      <c r="K164" s="9">
        <v>532996.81000000006</v>
      </c>
    </row>
    <row r="165" spans="2:13" ht="30" x14ac:dyDescent="0.25">
      <c r="B165" s="118" t="s">
        <v>65</v>
      </c>
      <c r="C165" s="11" t="s">
        <v>543</v>
      </c>
      <c r="D165" s="10" t="s">
        <v>907</v>
      </c>
      <c r="E165" s="10" t="s">
        <v>130</v>
      </c>
      <c r="F165" s="26"/>
      <c r="G165" s="8">
        <v>2022</v>
      </c>
      <c r="H165" s="8">
        <v>2027</v>
      </c>
      <c r="I165" s="9">
        <v>5000000</v>
      </c>
      <c r="J165" s="9">
        <v>4098360.66</v>
      </c>
      <c r="K165" s="9">
        <v>2049180.33</v>
      </c>
    </row>
    <row r="166" spans="2:13" ht="30" x14ac:dyDescent="0.25">
      <c r="B166" s="118" t="s">
        <v>65</v>
      </c>
      <c r="C166" s="11" t="s">
        <v>547</v>
      </c>
      <c r="D166" s="10" t="s">
        <v>908</v>
      </c>
      <c r="E166" s="10" t="s">
        <v>470</v>
      </c>
      <c r="F166" s="26"/>
      <c r="G166" s="8">
        <v>2022</v>
      </c>
      <c r="H166" s="8">
        <v>2023</v>
      </c>
      <c r="I166" s="9">
        <v>2000000</v>
      </c>
      <c r="J166" s="9"/>
      <c r="K166" s="9"/>
    </row>
    <row r="167" spans="2:13" x14ac:dyDescent="0.25">
      <c r="B167" s="118" t="s">
        <v>65</v>
      </c>
      <c r="C167" s="11" t="s">
        <v>550</v>
      </c>
      <c r="D167" s="10" t="s">
        <v>909</v>
      </c>
      <c r="E167" s="10" t="s">
        <v>159</v>
      </c>
      <c r="F167" s="26"/>
      <c r="G167" s="8">
        <v>2022</v>
      </c>
      <c r="H167" s="8">
        <v>2027</v>
      </c>
      <c r="I167" s="9">
        <v>2000000</v>
      </c>
      <c r="J167" s="9">
        <v>1639344.26</v>
      </c>
      <c r="K167" s="9">
        <v>1393442.62</v>
      </c>
    </row>
    <row r="168" spans="2:13" ht="30" x14ac:dyDescent="0.25">
      <c r="B168" s="118" t="s">
        <v>65</v>
      </c>
      <c r="C168" s="11" t="s">
        <v>1040</v>
      </c>
      <c r="D168" s="10" t="s">
        <v>910</v>
      </c>
      <c r="E168" s="10" t="s">
        <v>134</v>
      </c>
      <c r="F168" s="26"/>
      <c r="G168" s="8">
        <v>2021</v>
      </c>
      <c r="H168" s="8">
        <v>2023</v>
      </c>
      <c r="I168" s="9">
        <v>1710000</v>
      </c>
      <c r="J168" s="9">
        <v>1425000</v>
      </c>
      <c r="K168" s="9">
        <v>1211250</v>
      </c>
    </row>
    <row r="169" spans="2:13" ht="45" x14ac:dyDescent="0.25">
      <c r="B169" s="117" t="s">
        <v>139</v>
      </c>
      <c r="C169" s="11" t="s">
        <v>553</v>
      </c>
      <c r="D169" s="37" t="s">
        <v>911</v>
      </c>
      <c r="E169" s="10" t="s">
        <v>912</v>
      </c>
      <c r="F169" s="36"/>
      <c r="G169" s="43">
        <v>2022</v>
      </c>
      <c r="H169" s="43">
        <v>2027</v>
      </c>
      <c r="I169" s="71">
        <v>440000</v>
      </c>
      <c r="J169" s="71">
        <v>360656</v>
      </c>
      <c r="K169" s="71">
        <v>288525</v>
      </c>
    </row>
    <row r="171" spans="2:13" ht="30" x14ac:dyDescent="0.25">
      <c r="I171" s="104" t="s">
        <v>12</v>
      </c>
      <c r="J171" s="104" t="s">
        <v>13</v>
      </c>
      <c r="K171" s="105" t="s">
        <v>9</v>
      </c>
    </row>
    <row r="172" spans="2:13" ht="15.75" x14ac:dyDescent="0.25">
      <c r="C172" s="315" t="s">
        <v>751</v>
      </c>
      <c r="D172" s="315"/>
      <c r="E172" s="315"/>
      <c r="F172" s="315"/>
      <c r="G172" s="315"/>
      <c r="H172" s="315"/>
      <c r="I172" s="106">
        <f>SUM(I10,I12,I14,I16)</f>
        <v>4500000</v>
      </c>
      <c r="J172" s="106">
        <f t="shared" ref="J172:K172" si="8">SUM(J10,J12,J14,J16)</f>
        <v>4034000</v>
      </c>
      <c r="K172" s="106">
        <f t="shared" si="8"/>
        <v>3821900</v>
      </c>
    </row>
    <row r="173" spans="2:13" ht="15.75" x14ac:dyDescent="0.25">
      <c r="C173" s="315" t="s">
        <v>760</v>
      </c>
      <c r="D173" s="315"/>
      <c r="E173" s="315"/>
      <c r="F173" s="315"/>
      <c r="G173" s="315"/>
      <c r="H173" s="315"/>
      <c r="I173" s="106">
        <f>SUM(I23,I54,I57)</f>
        <v>86026571.030000001</v>
      </c>
      <c r="J173" s="106">
        <f>SUM(J23,J54,J57)</f>
        <v>69468558.170000002</v>
      </c>
      <c r="K173" s="106">
        <f>SUM(K23,K54,K57)</f>
        <v>46672604.609999999</v>
      </c>
    </row>
    <row r="174" spans="2:13" ht="15.75" x14ac:dyDescent="0.25">
      <c r="C174" s="315" t="s">
        <v>796</v>
      </c>
      <c r="D174" s="315"/>
      <c r="E174" s="315"/>
      <c r="F174" s="315"/>
      <c r="G174" s="315"/>
      <c r="H174" s="315"/>
      <c r="I174" s="106">
        <f>SUM(I67,I71,I85)</f>
        <v>75762716.579999998</v>
      </c>
      <c r="J174" s="106">
        <f>SUM(J67,J71,J85)</f>
        <v>59277816.779999994</v>
      </c>
      <c r="K174" s="106">
        <f>SUM(K67,K71,K85)</f>
        <v>44533565.408500001</v>
      </c>
    </row>
    <row r="175" spans="2:13" ht="15.75" x14ac:dyDescent="0.25">
      <c r="C175" s="315" t="s">
        <v>822</v>
      </c>
      <c r="D175" s="315"/>
      <c r="E175" s="315"/>
      <c r="F175" s="315"/>
      <c r="G175" s="315"/>
      <c r="H175" s="315"/>
      <c r="I175" s="106">
        <f>SUM(I92,I157,I159)</f>
        <v>244051673.31623998</v>
      </c>
      <c r="J175" s="106">
        <f>SUM(J92,J157,J159)</f>
        <v>193173737.1913771</v>
      </c>
      <c r="K175" s="106">
        <f>SUM(K92,K157,K159)</f>
        <v>145075951.52897048</v>
      </c>
    </row>
    <row r="177" spans="3:11" ht="29.45" customHeight="1" x14ac:dyDescent="0.25">
      <c r="C177" s="313" t="s">
        <v>750</v>
      </c>
      <c r="D177" s="313"/>
      <c r="E177" s="313"/>
      <c r="F177" s="313"/>
      <c r="G177" s="313"/>
      <c r="H177" s="313"/>
      <c r="I177" s="107">
        <f>SUM(I172:I175)</f>
        <v>410340960.92623997</v>
      </c>
      <c r="J177" s="107">
        <f t="shared" ref="J177:K177" si="9">SUM(J172:J175)</f>
        <v>325954112.14137709</v>
      </c>
      <c r="K177" s="107">
        <f t="shared" si="9"/>
        <v>240104021.54747048</v>
      </c>
    </row>
  </sheetData>
  <mergeCells count="52">
    <mergeCell ref="K8:K9"/>
    <mergeCell ref="K21:K22"/>
    <mergeCell ref="K65:K66"/>
    <mergeCell ref="K90:K91"/>
    <mergeCell ref="I21:J21"/>
    <mergeCell ref="C2:E2"/>
    <mergeCell ref="C88:J88"/>
    <mergeCell ref="C4:J4"/>
    <mergeCell ref="C6:J6"/>
    <mergeCell ref="C8:C9"/>
    <mergeCell ref="D8:D9"/>
    <mergeCell ref="E8:E9"/>
    <mergeCell ref="F8:F9"/>
    <mergeCell ref="G8:H8"/>
    <mergeCell ref="I8:J8"/>
    <mergeCell ref="C19:J19"/>
    <mergeCell ref="F21:F22"/>
    <mergeCell ref="G21:H21"/>
    <mergeCell ref="C21:C22"/>
    <mergeCell ref="D21:D22"/>
    <mergeCell ref="E21:E22"/>
    <mergeCell ref="C10:H10"/>
    <mergeCell ref="C12:H12"/>
    <mergeCell ref="C14:H14"/>
    <mergeCell ref="I65:J65"/>
    <mergeCell ref="I90:J90"/>
    <mergeCell ref="C63:J63"/>
    <mergeCell ref="C65:C66"/>
    <mergeCell ref="D65:D66"/>
    <mergeCell ref="E65:E66"/>
    <mergeCell ref="F65:F66"/>
    <mergeCell ref="G65:H65"/>
    <mergeCell ref="E90:E91"/>
    <mergeCell ref="F90:F91"/>
    <mergeCell ref="G90:H90"/>
    <mergeCell ref="C90:C91"/>
    <mergeCell ref="D90:D91"/>
    <mergeCell ref="C157:H157"/>
    <mergeCell ref="C159:H159"/>
    <mergeCell ref="C16:H16"/>
    <mergeCell ref="C23:H23"/>
    <mergeCell ref="C54:H54"/>
    <mergeCell ref="C57:H57"/>
    <mergeCell ref="C67:H67"/>
    <mergeCell ref="C71:H71"/>
    <mergeCell ref="C85:H85"/>
    <mergeCell ref="C92:H92"/>
    <mergeCell ref="C177:H177"/>
    <mergeCell ref="C172:H172"/>
    <mergeCell ref="C173:H173"/>
    <mergeCell ref="C174:H174"/>
    <mergeCell ref="C175:H175"/>
  </mergeCells>
  <phoneticPr fontId="28" type="noConversion"/>
  <pageMargins left="0.7" right="0.7" top="0.75" bottom="0.75" header="0.3" footer="0.3"/>
  <pageSetup paperSize="8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59870-92A2-44CF-9BB5-91BB89DFEC27}">
  <dimension ref="A2:AW117"/>
  <sheetViews>
    <sheetView zoomScale="85" zoomScaleNormal="85" workbookViewId="0">
      <selection activeCell="G16" sqref="G16"/>
    </sheetView>
  </sheetViews>
  <sheetFormatPr defaultRowHeight="15" x14ac:dyDescent="0.25"/>
  <cols>
    <col min="1" max="1" width="3.28515625" customWidth="1"/>
    <col min="2" max="2" width="17" style="114" customWidth="1"/>
    <col min="3" max="3" width="5.7109375" customWidth="1"/>
    <col min="4" max="4" width="34.7109375" customWidth="1"/>
    <col min="5" max="5" width="22" customWidth="1"/>
    <col min="6" max="6" width="30.28515625" customWidth="1"/>
    <col min="7" max="8" width="18.28515625" customWidth="1"/>
    <col min="9" max="9" width="16.7109375" customWidth="1"/>
    <col min="10" max="10" width="18.7109375" customWidth="1"/>
    <col min="11" max="11" width="17.7109375" customWidth="1"/>
  </cols>
  <sheetData>
    <row r="2" spans="2:11" ht="18.75" x14ac:dyDescent="0.3">
      <c r="C2" s="323" t="s">
        <v>0</v>
      </c>
      <c r="D2" s="323"/>
      <c r="E2" s="323"/>
    </row>
    <row r="3" spans="2:11" ht="18.75" x14ac:dyDescent="0.3">
      <c r="C3" s="1"/>
    </row>
    <row r="4" spans="2:11" ht="15.75" x14ac:dyDescent="0.25">
      <c r="C4" s="326" t="s">
        <v>913</v>
      </c>
      <c r="D4" s="326"/>
      <c r="E4" s="326"/>
      <c r="F4" s="326"/>
      <c r="G4" s="326"/>
      <c r="H4" s="326"/>
      <c r="I4" s="326"/>
      <c r="J4" s="326"/>
      <c r="K4" s="20"/>
    </row>
    <row r="5" spans="2:11" ht="15.75" x14ac:dyDescent="0.25">
      <c r="C5" s="5"/>
      <c r="D5" s="5"/>
      <c r="E5" s="5"/>
      <c r="F5" s="5"/>
      <c r="G5" s="5"/>
      <c r="H5" s="5"/>
      <c r="I5" s="5"/>
      <c r="J5" s="5"/>
    </row>
    <row r="6" spans="2:11" ht="15.75" x14ac:dyDescent="0.25">
      <c r="C6" s="317" t="s">
        <v>914</v>
      </c>
      <c r="D6" s="317"/>
      <c r="E6" s="317"/>
      <c r="F6" s="317"/>
      <c r="G6" s="317"/>
      <c r="H6" s="317"/>
      <c r="I6" s="317"/>
      <c r="J6" s="317"/>
      <c r="K6" s="19"/>
    </row>
    <row r="8" spans="2:11" x14ac:dyDescent="0.25">
      <c r="C8" s="318" t="s">
        <v>3</v>
      </c>
      <c r="D8" s="319" t="s">
        <v>4</v>
      </c>
      <c r="E8" s="319" t="s">
        <v>5</v>
      </c>
      <c r="F8" s="319" t="s">
        <v>6</v>
      </c>
      <c r="G8" s="321" t="s">
        <v>7</v>
      </c>
      <c r="H8" s="321"/>
      <c r="I8" s="321" t="s">
        <v>8</v>
      </c>
      <c r="J8" s="321"/>
      <c r="K8" s="316" t="s">
        <v>9</v>
      </c>
    </row>
    <row r="9" spans="2:11" ht="30" x14ac:dyDescent="0.25">
      <c r="C9" s="318"/>
      <c r="D9" s="319"/>
      <c r="E9" s="319"/>
      <c r="F9" s="319"/>
      <c r="G9" s="3" t="s">
        <v>10</v>
      </c>
      <c r="H9" s="3" t="s">
        <v>11</v>
      </c>
      <c r="I9" s="4" t="s">
        <v>12</v>
      </c>
      <c r="J9" s="4" t="s">
        <v>13</v>
      </c>
      <c r="K9" s="316"/>
    </row>
    <row r="10" spans="2:11" ht="17.25" customHeight="1" x14ac:dyDescent="0.25">
      <c r="C10" s="327" t="s">
        <v>915</v>
      </c>
      <c r="D10" s="322"/>
      <c r="E10" s="322"/>
      <c r="F10" s="322"/>
      <c r="G10" s="322"/>
      <c r="H10" s="311"/>
      <c r="I10" s="103">
        <f>SUM(I11:I13)</f>
        <v>8162500</v>
      </c>
      <c r="J10" s="103">
        <f>SUM(J11:J13)</f>
        <v>6686750.0099999998</v>
      </c>
      <c r="K10" s="103">
        <f>SUM(K11:K13)</f>
        <v>4558737.5</v>
      </c>
    </row>
    <row r="11" spans="2:11" ht="30" customHeight="1" x14ac:dyDescent="0.25">
      <c r="B11" s="116" t="s">
        <v>15</v>
      </c>
      <c r="C11" s="2" t="s">
        <v>16</v>
      </c>
      <c r="D11" s="95" t="s">
        <v>916</v>
      </c>
      <c r="E11" s="96" t="s">
        <v>29</v>
      </c>
      <c r="F11" s="2"/>
      <c r="G11" s="25">
        <v>2023</v>
      </c>
      <c r="H11" s="25">
        <v>2027</v>
      </c>
      <c r="I11" s="9">
        <v>2162500</v>
      </c>
      <c r="J11" s="9">
        <v>1686750</v>
      </c>
      <c r="K11" s="9">
        <v>1433737.5</v>
      </c>
    </row>
    <row r="12" spans="2:11" ht="30" x14ac:dyDescent="0.25">
      <c r="B12" s="118" t="s">
        <v>65</v>
      </c>
      <c r="C12" s="2" t="s">
        <v>21</v>
      </c>
      <c r="D12" s="10" t="s">
        <v>917</v>
      </c>
      <c r="E12" s="7" t="s">
        <v>130</v>
      </c>
      <c r="F12" s="22"/>
      <c r="G12" s="8">
        <v>2025</v>
      </c>
      <c r="H12" s="8">
        <v>2027</v>
      </c>
      <c r="I12" s="9">
        <v>2500000</v>
      </c>
      <c r="J12" s="9">
        <v>2083333.34</v>
      </c>
      <c r="K12" s="9">
        <v>1666666.67</v>
      </c>
    </row>
    <row r="13" spans="2:11" ht="30" x14ac:dyDescent="0.25">
      <c r="B13" s="118" t="s">
        <v>65</v>
      </c>
      <c r="C13" s="2" t="s">
        <v>27</v>
      </c>
      <c r="D13" s="10" t="s">
        <v>918</v>
      </c>
      <c r="E13" s="7" t="s">
        <v>130</v>
      </c>
      <c r="F13" s="22"/>
      <c r="G13" s="8">
        <v>2024</v>
      </c>
      <c r="H13" s="8">
        <v>2027</v>
      </c>
      <c r="I13" s="9">
        <v>3500000</v>
      </c>
      <c r="J13" s="9">
        <v>2916666.67</v>
      </c>
      <c r="K13" s="9">
        <v>1458333.33</v>
      </c>
    </row>
    <row r="14" spans="2:11" ht="17.25" customHeight="1" x14ac:dyDescent="0.25">
      <c r="B14" s="118"/>
      <c r="C14" s="327" t="s">
        <v>919</v>
      </c>
      <c r="D14" s="322"/>
      <c r="E14" s="322"/>
      <c r="F14" s="322"/>
      <c r="G14" s="322"/>
      <c r="H14" s="311"/>
      <c r="I14" s="103">
        <f>SUM(I15:I20)</f>
        <v>27772889</v>
      </c>
      <c r="J14" s="103">
        <f t="shared" ref="J14:K14" si="0">SUM(J15:J20)</f>
        <v>22963889</v>
      </c>
      <c r="K14" s="103">
        <f t="shared" si="0"/>
        <v>19208000</v>
      </c>
    </row>
    <row r="15" spans="2:11" ht="49.15" customHeight="1" x14ac:dyDescent="0.25">
      <c r="B15" s="116" t="s">
        <v>15</v>
      </c>
      <c r="C15" s="151" t="s">
        <v>31</v>
      </c>
      <c r="D15" s="30" t="s">
        <v>920</v>
      </c>
      <c r="E15" s="179" t="s">
        <v>18</v>
      </c>
      <c r="F15" s="187" t="s">
        <v>182</v>
      </c>
      <c r="G15" s="183">
        <v>2023</v>
      </c>
      <c r="H15" s="183">
        <v>2027</v>
      </c>
      <c r="I15" s="173">
        <f>J15*1.22</f>
        <v>24400000</v>
      </c>
      <c r="J15" s="173">
        <v>20000000</v>
      </c>
      <c r="K15" s="173">
        <f>J15*0.85</f>
        <v>17000000</v>
      </c>
    </row>
    <row r="16" spans="2:11" ht="60" x14ac:dyDescent="0.25">
      <c r="B16" s="118" t="s">
        <v>65</v>
      </c>
      <c r="C16" s="2" t="s">
        <v>34</v>
      </c>
      <c r="D16" s="10" t="s">
        <v>1030</v>
      </c>
      <c r="E16" s="7" t="s">
        <v>130</v>
      </c>
      <c r="F16" s="22"/>
      <c r="G16" s="8">
        <v>2020</v>
      </c>
      <c r="H16" s="8">
        <v>2023</v>
      </c>
      <c r="I16" s="9">
        <v>505952</v>
      </c>
      <c r="J16" s="9">
        <v>505952</v>
      </c>
      <c r="K16" s="9">
        <v>200000</v>
      </c>
    </row>
    <row r="17" spans="2:11" ht="45" x14ac:dyDescent="0.25">
      <c r="B17" s="118" t="s">
        <v>65</v>
      </c>
      <c r="C17" s="2" t="s">
        <v>38</v>
      </c>
      <c r="D17" s="10" t="s">
        <v>1031</v>
      </c>
      <c r="E17" s="7" t="s">
        <v>130</v>
      </c>
      <c r="F17" s="22"/>
      <c r="G17" s="8">
        <v>2020</v>
      </c>
      <c r="H17" s="8">
        <v>2023</v>
      </c>
      <c r="I17" s="9">
        <v>347201</v>
      </c>
      <c r="J17" s="9">
        <v>347201</v>
      </c>
      <c r="K17" s="9">
        <v>140000</v>
      </c>
    </row>
    <row r="18" spans="2:11" ht="60" x14ac:dyDescent="0.25">
      <c r="B18" s="118" t="s">
        <v>65</v>
      </c>
      <c r="C18" s="2" t="s">
        <v>40</v>
      </c>
      <c r="D18" s="10" t="s">
        <v>1032</v>
      </c>
      <c r="E18" s="7" t="s">
        <v>130</v>
      </c>
      <c r="F18" s="22"/>
      <c r="G18" s="8">
        <v>2023</v>
      </c>
      <c r="H18" s="8">
        <v>2027</v>
      </c>
      <c r="I18" s="9">
        <v>201736</v>
      </c>
      <c r="J18" s="9">
        <v>210736</v>
      </c>
      <c r="K18" s="9">
        <v>100000</v>
      </c>
    </row>
    <row r="19" spans="2:11" ht="30" x14ac:dyDescent="0.25">
      <c r="B19" s="118" t="s">
        <v>65</v>
      </c>
      <c r="C19" s="2" t="s">
        <v>43</v>
      </c>
      <c r="D19" s="10" t="s">
        <v>921</v>
      </c>
      <c r="E19" s="7" t="s">
        <v>362</v>
      </c>
      <c r="F19" s="22" t="s">
        <v>922</v>
      </c>
      <c r="G19" s="8">
        <v>2023</v>
      </c>
      <c r="H19" s="8">
        <v>2024</v>
      </c>
      <c r="I19" s="9">
        <v>2318000</v>
      </c>
      <c r="J19" s="9">
        <v>1900000</v>
      </c>
      <c r="K19" s="9">
        <v>1768000</v>
      </c>
    </row>
    <row r="20" spans="2:11" s="164" customFormat="1" x14ac:dyDescent="0.25">
      <c r="B20" s="160"/>
      <c r="C20" s="159"/>
      <c r="D20" s="158"/>
      <c r="E20" s="158"/>
      <c r="F20" s="161"/>
      <c r="G20" s="162"/>
      <c r="H20" s="162"/>
      <c r="I20" s="163"/>
      <c r="J20" s="163"/>
      <c r="K20" s="163"/>
    </row>
    <row r="22" spans="2:11" ht="15.75" x14ac:dyDescent="0.25">
      <c r="C22" s="317" t="s">
        <v>923</v>
      </c>
      <c r="D22" s="317"/>
      <c r="E22" s="317"/>
      <c r="F22" s="317"/>
      <c r="G22" s="317"/>
      <c r="H22" s="317"/>
      <c r="I22" s="317"/>
      <c r="J22" s="317"/>
      <c r="K22" s="19"/>
    </row>
    <row r="24" spans="2:11" x14ac:dyDescent="0.25">
      <c r="C24" s="318" t="s">
        <v>3</v>
      </c>
      <c r="D24" s="319" t="s">
        <v>4</v>
      </c>
      <c r="E24" s="319" t="s">
        <v>5</v>
      </c>
      <c r="F24" s="319" t="s">
        <v>6</v>
      </c>
      <c r="G24" s="321" t="s">
        <v>7</v>
      </c>
      <c r="H24" s="321"/>
      <c r="I24" s="321" t="s">
        <v>8</v>
      </c>
      <c r="J24" s="321"/>
      <c r="K24" s="316" t="s">
        <v>9</v>
      </c>
    </row>
    <row r="25" spans="2:11" ht="30" x14ac:dyDescent="0.25">
      <c r="C25" s="318"/>
      <c r="D25" s="319"/>
      <c r="E25" s="319"/>
      <c r="F25" s="319"/>
      <c r="G25" s="3" t="s">
        <v>10</v>
      </c>
      <c r="H25" s="3" t="s">
        <v>11</v>
      </c>
      <c r="I25" s="4" t="s">
        <v>12</v>
      </c>
      <c r="J25" s="4" t="s">
        <v>13</v>
      </c>
      <c r="K25" s="316"/>
    </row>
    <row r="26" spans="2:11" x14ac:dyDescent="0.25">
      <c r="C26" s="327" t="s">
        <v>924</v>
      </c>
      <c r="D26" s="322"/>
      <c r="E26" s="322"/>
      <c r="F26" s="322"/>
      <c r="G26" s="322"/>
      <c r="H26" s="311"/>
      <c r="I26" s="103">
        <f>SUM(I27:I64)</f>
        <v>37241495.109999999</v>
      </c>
      <c r="J26" s="103">
        <f>SUM(J27:J64)</f>
        <v>30627013.469999995</v>
      </c>
      <c r="K26" s="103">
        <f>SUM(K27:K64)</f>
        <v>25283998.319999997</v>
      </c>
    </row>
    <row r="27" spans="2:11" ht="30" x14ac:dyDescent="0.25">
      <c r="B27" s="116" t="s">
        <v>15</v>
      </c>
      <c r="C27" s="2" t="s">
        <v>45</v>
      </c>
      <c r="D27" s="38" t="s">
        <v>925</v>
      </c>
      <c r="E27" s="179" t="s">
        <v>18</v>
      </c>
      <c r="F27" s="166"/>
      <c r="G27" s="183">
        <v>2022</v>
      </c>
      <c r="H27" s="183">
        <v>2027</v>
      </c>
      <c r="I27" s="173">
        <f>J27*1.22</f>
        <v>5856000</v>
      </c>
      <c r="J27" s="173">
        <f>4000000*1.2</f>
        <v>4800000</v>
      </c>
      <c r="K27" s="173">
        <f>J27*0.85</f>
        <v>4080000</v>
      </c>
    </row>
    <row r="28" spans="2:11" ht="30" x14ac:dyDescent="0.25">
      <c r="B28" s="116" t="s">
        <v>15</v>
      </c>
      <c r="C28" s="2" t="s">
        <v>49</v>
      </c>
      <c r="D28" s="30" t="s">
        <v>926</v>
      </c>
      <c r="E28" s="7" t="s">
        <v>111</v>
      </c>
      <c r="F28" s="2"/>
      <c r="G28" s="8">
        <v>2022</v>
      </c>
      <c r="H28" s="8">
        <v>2022</v>
      </c>
      <c r="I28" s="9">
        <v>220000</v>
      </c>
      <c r="J28" s="9">
        <v>196600</v>
      </c>
      <c r="K28" s="9">
        <v>160000</v>
      </c>
    </row>
    <row r="29" spans="2:11" x14ac:dyDescent="0.25">
      <c r="B29" s="116" t="s">
        <v>15</v>
      </c>
      <c r="C29" s="2" t="s">
        <v>52</v>
      </c>
      <c r="D29" s="25" t="s">
        <v>927</v>
      </c>
      <c r="E29" s="7" t="s">
        <v>111</v>
      </c>
      <c r="F29" s="2"/>
      <c r="G29" s="8">
        <v>2022</v>
      </c>
      <c r="H29" s="8">
        <v>2022</v>
      </c>
      <c r="I29" s="9">
        <v>50000</v>
      </c>
      <c r="J29" s="9">
        <v>41500</v>
      </c>
      <c r="K29" s="9">
        <v>35000</v>
      </c>
    </row>
    <row r="30" spans="2:11" x14ac:dyDescent="0.25">
      <c r="B30" s="116" t="s">
        <v>15</v>
      </c>
      <c r="C30" s="2" t="s">
        <v>54</v>
      </c>
      <c r="D30" s="25" t="s">
        <v>928</v>
      </c>
      <c r="E30" s="7" t="s">
        <v>540</v>
      </c>
      <c r="F30" s="124" t="s">
        <v>929</v>
      </c>
      <c r="G30" s="8"/>
      <c r="H30" s="8"/>
      <c r="I30" s="9">
        <v>400160</v>
      </c>
      <c r="J30" s="9">
        <v>328000</v>
      </c>
      <c r="K30" s="9">
        <v>331542.40000000002</v>
      </c>
    </row>
    <row r="31" spans="2:11" x14ac:dyDescent="0.25">
      <c r="B31" s="116" t="s">
        <v>15</v>
      </c>
      <c r="C31" s="2" t="s">
        <v>57</v>
      </c>
      <c r="D31" s="120" t="s">
        <v>930</v>
      </c>
      <c r="E31" s="2" t="s">
        <v>111</v>
      </c>
      <c r="F31" s="129"/>
      <c r="G31" s="8">
        <v>2022</v>
      </c>
      <c r="H31" s="8">
        <v>2022</v>
      </c>
      <c r="I31" s="9">
        <v>40000</v>
      </c>
      <c r="J31" s="9">
        <v>31200</v>
      </c>
      <c r="K31" s="9">
        <v>26500</v>
      </c>
    </row>
    <row r="32" spans="2:11" x14ac:dyDescent="0.25">
      <c r="B32" s="116" t="s">
        <v>15</v>
      </c>
      <c r="C32" s="2" t="s">
        <v>60</v>
      </c>
      <c r="D32" s="120" t="s">
        <v>931</v>
      </c>
      <c r="E32" s="2" t="s">
        <v>111</v>
      </c>
      <c r="F32" s="129"/>
      <c r="G32" s="8">
        <v>2020</v>
      </c>
      <c r="H32" s="8">
        <v>2022</v>
      </c>
      <c r="I32" s="9">
        <v>1000000</v>
      </c>
      <c r="J32" s="9">
        <v>820000</v>
      </c>
      <c r="K32" s="9">
        <v>695000</v>
      </c>
    </row>
    <row r="33" spans="2:11" x14ac:dyDescent="0.25">
      <c r="B33" s="116" t="s">
        <v>15</v>
      </c>
      <c r="C33" s="2" t="s">
        <v>62</v>
      </c>
      <c r="D33" s="95" t="s">
        <v>932</v>
      </c>
      <c r="E33" s="95" t="s">
        <v>111</v>
      </c>
      <c r="F33" s="95"/>
      <c r="G33" s="25">
        <v>2023</v>
      </c>
      <c r="H33" s="25">
        <v>2024</v>
      </c>
      <c r="I33" s="9">
        <v>80000</v>
      </c>
      <c r="J33" s="9">
        <v>71150</v>
      </c>
      <c r="K33" s="9">
        <v>60000</v>
      </c>
    </row>
    <row r="34" spans="2:11" ht="30" x14ac:dyDescent="0.25">
      <c r="B34" s="167" t="s">
        <v>15</v>
      </c>
      <c r="C34" s="166" t="s">
        <v>66</v>
      </c>
      <c r="D34" s="178" t="s">
        <v>1168</v>
      </c>
      <c r="E34" s="291" t="s">
        <v>398</v>
      </c>
      <c r="F34" s="178" t="s">
        <v>1169</v>
      </c>
      <c r="G34" s="183">
        <v>2023</v>
      </c>
      <c r="H34" s="183">
        <v>2027</v>
      </c>
      <c r="I34" s="173">
        <v>244000</v>
      </c>
      <c r="J34" s="173">
        <v>200000</v>
      </c>
      <c r="K34" s="173">
        <v>170800</v>
      </c>
    </row>
    <row r="35" spans="2:11" x14ac:dyDescent="0.25">
      <c r="B35" s="116" t="s">
        <v>15</v>
      </c>
      <c r="C35" s="2" t="s">
        <v>71</v>
      </c>
      <c r="D35" s="2" t="s">
        <v>933</v>
      </c>
      <c r="E35" s="96" t="s">
        <v>332</v>
      </c>
      <c r="F35" s="2" t="s">
        <v>934</v>
      </c>
      <c r="G35" s="25">
        <v>2022</v>
      </c>
      <c r="H35" s="25">
        <v>2026</v>
      </c>
      <c r="I35" s="9">
        <v>1220000</v>
      </c>
      <c r="J35" s="9">
        <v>1000000</v>
      </c>
      <c r="K35" s="9">
        <v>850000</v>
      </c>
    </row>
    <row r="36" spans="2:11" x14ac:dyDescent="0.25">
      <c r="B36" s="118" t="s">
        <v>65</v>
      </c>
      <c r="C36" s="2" t="s">
        <v>74</v>
      </c>
      <c r="D36" s="25" t="s">
        <v>1033</v>
      </c>
      <c r="E36" s="25" t="s">
        <v>359</v>
      </c>
      <c r="F36" s="32"/>
      <c r="G36" s="25">
        <v>2022</v>
      </c>
      <c r="H36" s="25">
        <v>2025</v>
      </c>
      <c r="I36" s="27">
        <v>580000</v>
      </c>
      <c r="J36" s="27">
        <v>475409.84</v>
      </c>
      <c r="K36" s="27">
        <v>332786.88</v>
      </c>
    </row>
    <row r="37" spans="2:11" x14ac:dyDescent="0.25">
      <c r="B37" s="118" t="s">
        <v>65</v>
      </c>
      <c r="C37" s="2" t="s">
        <v>77</v>
      </c>
      <c r="D37" s="31" t="s">
        <v>1034</v>
      </c>
      <c r="E37" s="12" t="s">
        <v>359</v>
      </c>
      <c r="F37" s="32"/>
      <c r="G37" s="25">
        <v>2022</v>
      </c>
      <c r="H37" s="25">
        <v>2025</v>
      </c>
      <c r="I37" s="27">
        <v>3500000</v>
      </c>
      <c r="J37" s="27">
        <v>2868852.46</v>
      </c>
      <c r="K37" s="27">
        <v>2008196.72</v>
      </c>
    </row>
    <row r="38" spans="2:11" ht="37.15" customHeight="1" x14ac:dyDescent="0.25">
      <c r="B38" s="118" t="s">
        <v>65</v>
      </c>
      <c r="C38" s="2" t="s">
        <v>80</v>
      </c>
      <c r="D38" s="31" t="s">
        <v>1035</v>
      </c>
      <c r="E38" s="12" t="s">
        <v>359</v>
      </c>
      <c r="F38" s="32"/>
      <c r="G38" s="25">
        <v>2023</v>
      </c>
      <c r="H38" s="25">
        <v>2025</v>
      </c>
      <c r="I38" s="27">
        <v>350000</v>
      </c>
      <c r="J38" s="27">
        <v>286885.25</v>
      </c>
      <c r="K38" s="27">
        <v>200819.67</v>
      </c>
    </row>
    <row r="39" spans="2:11" ht="36" x14ac:dyDescent="0.25">
      <c r="B39" s="118" t="s">
        <v>65</v>
      </c>
      <c r="C39" s="2" t="s">
        <v>83</v>
      </c>
      <c r="D39" s="25" t="s">
        <v>935</v>
      </c>
      <c r="E39" s="25" t="s">
        <v>68</v>
      </c>
      <c r="F39" s="32" t="s">
        <v>1036</v>
      </c>
      <c r="G39" s="25">
        <v>2022</v>
      </c>
      <c r="H39" s="25">
        <v>2027</v>
      </c>
      <c r="I39" s="27">
        <v>1450000</v>
      </c>
      <c r="J39" s="27">
        <v>1188525</v>
      </c>
      <c r="K39" s="27">
        <v>713115</v>
      </c>
    </row>
    <row r="40" spans="2:11" x14ac:dyDescent="0.25">
      <c r="B40" s="118" t="s">
        <v>65</v>
      </c>
      <c r="C40" s="2" t="s">
        <v>85</v>
      </c>
      <c r="D40" s="25" t="s">
        <v>1037</v>
      </c>
      <c r="E40" s="25" t="s">
        <v>221</v>
      </c>
      <c r="F40" s="32"/>
      <c r="G40" s="25">
        <v>2024</v>
      </c>
      <c r="H40" s="25">
        <v>2026</v>
      </c>
      <c r="I40" s="27">
        <v>450000</v>
      </c>
      <c r="J40" s="27">
        <v>368852.46</v>
      </c>
      <c r="K40" s="27">
        <v>286885.25</v>
      </c>
    </row>
    <row r="41" spans="2:11" ht="30" x14ac:dyDescent="0.25">
      <c r="B41" s="118" t="s">
        <v>65</v>
      </c>
      <c r="C41" s="2" t="s">
        <v>87</v>
      </c>
      <c r="D41" s="30" t="s">
        <v>936</v>
      </c>
      <c r="E41" s="25" t="s">
        <v>937</v>
      </c>
      <c r="F41" s="32"/>
      <c r="G41" s="25">
        <v>2022</v>
      </c>
      <c r="H41" s="25">
        <v>2027</v>
      </c>
      <c r="I41" s="27">
        <v>6100</v>
      </c>
      <c r="J41" s="27">
        <v>5000</v>
      </c>
      <c r="K41" s="27">
        <v>4250</v>
      </c>
    </row>
    <row r="42" spans="2:11" ht="30" x14ac:dyDescent="0.25">
      <c r="B42" s="118" t="s">
        <v>65</v>
      </c>
      <c r="C42" s="2" t="s">
        <v>90</v>
      </c>
      <c r="D42" s="30" t="s">
        <v>1038</v>
      </c>
      <c r="E42" s="25" t="s">
        <v>89</v>
      </c>
      <c r="F42" s="32"/>
      <c r="G42" s="25">
        <v>2025</v>
      </c>
      <c r="H42" s="25">
        <v>2026</v>
      </c>
      <c r="I42" s="27">
        <v>371000</v>
      </c>
      <c r="J42" s="27">
        <v>304098.36</v>
      </c>
      <c r="K42" s="27">
        <v>258483.61</v>
      </c>
    </row>
    <row r="43" spans="2:11" x14ac:dyDescent="0.25">
      <c r="B43" s="118" t="s">
        <v>65</v>
      </c>
      <c r="C43" s="2" t="s">
        <v>95</v>
      </c>
      <c r="D43" s="30" t="s">
        <v>938</v>
      </c>
      <c r="E43" s="25" t="s">
        <v>126</v>
      </c>
      <c r="F43" s="32" t="s">
        <v>939</v>
      </c>
      <c r="G43" s="25">
        <v>2023</v>
      </c>
      <c r="H43" s="25">
        <v>2025</v>
      </c>
      <c r="I43" s="27">
        <v>300000</v>
      </c>
      <c r="J43" s="27">
        <v>250000</v>
      </c>
      <c r="K43" s="27">
        <v>212500</v>
      </c>
    </row>
    <row r="44" spans="2:11" x14ac:dyDescent="0.25">
      <c r="B44" s="118" t="s">
        <v>65</v>
      </c>
      <c r="C44" s="2" t="s">
        <v>100</v>
      </c>
      <c r="D44" s="30" t="s">
        <v>940</v>
      </c>
      <c r="E44" s="25" t="s">
        <v>470</v>
      </c>
      <c r="F44" s="32"/>
      <c r="G44" s="25">
        <v>2024</v>
      </c>
      <c r="H44" s="25">
        <v>2024</v>
      </c>
      <c r="I44" s="27">
        <v>250000</v>
      </c>
      <c r="J44" s="27">
        <v>204918</v>
      </c>
      <c r="K44" s="27">
        <v>175000</v>
      </c>
    </row>
    <row r="45" spans="2:11" ht="30" x14ac:dyDescent="0.25">
      <c r="B45" s="118" t="s">
        <v>65</v>
      </c>
      <c r="C45" s="2" t="s">
        <v>103</v>
      </c>
      <c r="D45" s="30" t="s">
        <v>941</v>
      </c>
      <c r="E45" s="25" t="s">
        <v>221</v>
      </c>
      <c r="F45" s="32"/>
      <c r="G45" s="25">
        <v>2022</v>
      </c>
      <c r="H45" s="25">
        <v>2024</v>
      </c>
      <c r="I45" s="27">
        <v>4000000</v>
      </c>
      <c r="J45" s="27">
        <v>3300000</v>
      </c>
      <c r="K45" s="27">
        <v>2640000</v>
      </c>
    </row>
    <row r="46" spans="2:11" x14ac:dyDescent="0.25">
      <c r="B46" s="118" t="s">
        <v>65</v>
      </c>
      <c r="C46" s="2" t="s">
        <v>106</v>
      </c>
      <c r="D46" s="30" t="s">
        <v>942</v>
      </c>
      <c r="E46" s="25" t="s">
        <v>89</v>
      </c>
      <c r="F46" s="32"/>
      <c r="G46" s="25">
        <v>2024</v>
      </c>
      <c r="H46" s="25">
        <v>2025</v>
      </c>
      <c r="I46" s="27">
        <v>426000</v>
      </c>
      <c r="J46" s="27">
        <v>349180.33</v>
      </c>
      <c r="K46" s="27">
        <v>296803.28000000003</v>
      </c>
    </row>
    <row r="47" spans="2:11" x14ac:dyDescent="0.25">
      <c r="B47" s="118" t="s">
        <v>65</v>
      </c>
      <c r="C47" s="2" t="s">
        <v>109</v>
      </c>
      <c r="D47" s="30" t="s">
        <v>943</v>
      </c>
      <c r="E47" s="25" t="s">
        <v>126</v>
      </c>
      <c r="F47" s="32"/>
      <c r="G47" s="25">
        <v>2021</v>
      </c>
      <c r="H47" s="25">
        <v>2024</v>
      </c>
      <c r="I47" s="27">
        <v>1708000</v>
      </c>
      <c r="J47" s="27">
        <v>1400000</v>
      </c>
      <c r="K47" s="27">
        <v>1190000</v>
      </c>
    </row>
    <row r="48" spans="2:11" ht="30" x14ac:dyDescent="0.25">
      <c r="B48" s="118" t="s">
        <v>65</v>
      </c>
      <c r="C48" s="2" t="s">
        <v>112</v>
      </c>
      <c r="D48" s="30" t="s">
        <v>944</v>
      </c>
      <c r="E48" s="25" t="s">
        <v>232</v>
      </c>
      <c r="F48" s="32"/>
      <c r="G48" s="25">
        <v>2024</v>
      </c>
      <c r="H48" s="25">
        <v>2026</v>
      </c>
      <c r="I48" s="27">
        <v>610000</v>
      </c>
      <c r="J48" s="27">
        <v>500000</v>
      </c>
      <c r="K48" s="27">
        <v>425000</v>
      </c>
    </row>
    <row r="49" spans="2:15" ht="30" x14ac:dyDescent="0.25">
      <c r="B49" s="118" t="s">
        <v>65</v>
      </c>
      <c r="C49" s="2" t="s">
        <v>115</v>
      </c>
      <c r="D49" s="30" t="s">
        <v>945</v>
      </c>
      <c r="E49" s="25" t="s">
        <v>470</v>
      </c>
      <c r="F49" s="32"/>
      <c r="G49" s="25">
        <v>2024</v>
      </c>
      <c r="H49" s="25">
        <v>2025</v>
      </c>
      <c r="I49" s="27">
        <v>2500000</v>
      </c>
      <c r="J49" s="27">
        <v>2049180</v>
      </c>
      <c r="K49" s="27">
        <v>1741803</v>
      </c>
    </row>
    <row r="50" spans="2:15" x14ac:dyDescent="0.25">
      <c r="B50" s="118" t="s">
        <v>65</v>
      </c>
      <c r="C50" s="2" t="s">
        <v>118</v>
      </c>
      <c r="D50" s="30" t="s">
        <v>1039</v>
      </c>
      <c r="E50" s="25" t="s">
        <v>159</v>
      </c>
      <c r="F50" s="32"/>
      <c r="G50" s="25">
        <v>2023</v>
      </c>
      <c r="H50" s="25">
        <v>2027</v>
      </c>
      <c r="I50" s="27">
        <v>1000000</v>
      </c>
      <c r="J50" s="27">
        <v>819672.13</v>
      </c>
      <c r="K50" s="27">
        <v>696721.31</v>
      </c>
    </row>
    <row r="51" spans="2:15" ht="36" x14ac:dyDescent="0.25">
      <c r="B51" s="118" t="s">
        <v>65</v>
      </c>
      <c r="C51" s="2" t="s">
        <v>120</v>
      </c>
      <c r="D51" s="30" t="s">
        <v>946</v>
      </c>
      <c r="E51" s="30" t="s">
        <v>947</v>
      </c>
      <c r="F51" s="32" t="s">
        <v>948</v>
      </c>
      <c r="G51" s="25">
        <v>2022</v>
      </c>
      <c r="H51" s="25">
        <v>2025</v>
      </c>
      <c r="I51" s="27">
        <v>3000000</v>
      </c>
      <c r="J51" s="27">
        <v>2521008.4</v>
      </c>
      <c r="K51" s="27">
        <v>2142857.14</v>
      </c>
    </row>
    <row r="52" spans="2:15" x14ac:dyDescent="0.25">
      <c r="B52" s="244" t="s">
        <v>94</v>
      </c>
      <c r="C52" s="166" t="s">
        <v>122</v>
      </c>
      <c r="D52" s="187" t="s">
        <v>1152</v>
      </c>
      <c r="E52" s="187" t="s">
        <v>97</v>
      </c>
      <c r="F52" s="288" t="s">
        <v>1123</v>
      </c>
      <c r="G52" s="183">
        <v>2023</v>
      </c>
      <c r="H52" s="183">
        <v>2025</v>
      </c>
      <c r="I52" s="249">
        <v>610000</v>
      </c>
      <c r="J52" s="249">
        <v>500000</v>
      </c>
      <c r="K52" s="249">
        <v>425000</v>
      </c>
    </row>
    <row r="53" spans="2:15" x14ac:dyDescent="0.25">
      <c r="B53" s="244" t="s">
        <v>94</v>
      </c>
      <c r="C53" s="166" t="s">
        <v>125</v>
      </c>
      <c r="D53" s="187" t="s">
        <v>1146</v>
      </c>
      <c r="E53" s="187" t="s">
        <v>97</v>
      </c>
      <c r="F53" s="288" t="s">
        <v>971</v>
      </c>
      <c r="G53" s="183">
        <v>2021</v>
      </c>
      <c r="H53" s="183">
        <v>2026</v>
      </c>
      <c r="I53" s="249">
        <v>512400</v>
      </c>
      <c r="J53" s="249">
        <v>420000</v>
      </c>
      <c r="K53" s="249">
        <v>357000</v>
      </c>
    </row>
    <row r="54" spans="2:15" x14ac:dyDescent="0.25">
      <c r="B54" s="244" t="s">
        <v>94</v>
      </c>
      <c r="C54" s="166" t="s">
        <v>127</v>
      </c>
      <c r="D54" s="187" t="s">
        <v>1095</v>
      </c>
      <c r="E54" s="187" t="s">
        <v>97</v>
      </c>
      <c r="F54" s="288" t="s">
        <v>971</v>
      </c>
      <c r="G54" s="183">
        <v>2023</v>
      </c>
      <c r="H54" s="183">
        <v>2026</v>
      </c>
      <c r="I54" s="249">
        <v>744200</v>
      </c>
      <c r="J54" s="249">
        <v>610000</v>
      </c>
      <c r="K54" s="249">
        <v>518500</v>
      </c>
    </row>
    <row r="55" spans="2:15" x14ac:dyDescent="0.25">
      <c r="B55" s="244" t="s">
        <v>94</v>
      </c>
      <c r="C55" s="166" t="s">
        <v>128</v>
      </c>
      <c r="D55" s="187" t="s">
        <v>1136</v>
      </c>
      <c r="E55" s="187" t="s">
        <v>97</v>
      </c>
      <c r="F55" s="288" t="s">
        <v>971</v>
      </c>
      <c r="G55" s="183">
        <v>2025</v>
      </c>
      <c r="H55" s="183">
        <v>2027</v>
      </c>
      <c r="I55" s="249">
        <v>521400</v>
      </c>
      <c r="J55" s="249">
        <v>420000</v>
      </c>
      <c r="K55" s="249">
        <v>357000</v>
      </c>
    </row>
    <row r="56" spans="2:15" ht="30" x14ac:dyDescent="0.25">
      <c r="B56" s="244" t="s">
        <v>94</v>
      </c>
      <c r="C56" s="166" t="s">
        <v>132</v>
      </c>
      <c r="D56" s="187" t="s">
        <v>1120</v>
      </c>
      <c r="E56" s="187" t="s">
        <v>97</v>
      </c>
      <c r="F56" s="288"/>
      <c r="G56" s="183">
        <v>2024</v>
      </c>
      <c r="H56" s="183">
        <v>2027</v>
      </c>
      <c r="I56" s="249">
        <v>97600</v>
      </c>
      <c r="J56" s="249">
        <v>80000</v>
      </c>
      <c r="K56" s="249">
        <v>68000</v>
      </c>
    </row>
    <row r="57" spans="2:15" ht="15.75" thickBot="1" x14ac:dyDescent="0.3">
      <c r="B57" s="244" t="s">
        <v>94</v>
      </c>
      <c r="C57" s="166" t="s">
        <v>135</v>
      </c>
      <c r="D57" s="157" t="s">
        <v>1121</v>
      </c>
      <c r="E57" s="187" t="s">
        <v>97</v>
      </c>
      <c r="F57" s="288"/>
      <c r="G57" s="183">
        <v>2024</v>
      </c>
      <c r="H57" s="183">
        <v>2027</v>
      </c>
      <c r="I57" s="249">
        <v>97600</v>
      </c>
      <c r="J57" s="249">
        <v>80000</v>
      </c>
      <c r="K57" s="249">
        <v>68000</v>
      </c>
    </row>
    <row r="58" spans="2:15" ht="30.75" thickBot="1" x14ac:dyDescent="0.3">
      <c r="B58" s="244" t="s">
        <v>94</v>
      </c>
      <c r="C58" s="166" t="s">
        <v>137</v>
      </c>
      <c r="D58" s="289" t="s">
        <v>1130</v>
      </c>
      <c r="E58" s="187" t="s">
        <v>97</v>
      </c>
      <c r="F58" s="288" t="s">
        <v>971</v>
      </c>
      <c r="G58" s="183">
        <v>2021</v>
      </c>
      <c r="H58" s="183">
        <v>2023</v>
      </c>
      <c r="I58" s="249">
        <v>1784735.11</v>
      </c>
      <c r="J58" s="249">
        <v>1462897.63</v>
      </c>
      <c r="K58" s="249">
        <v>1243462.99</v>
      </c>
    </row>
    <row r="59" spans="2:15" ht="30" x14ac:dyDescent="0.25">
      <c r="B59" s="244" t="s">
        <v>94</v>
      </c>
      <c r="C59" s="166" t="s">
        <v>140</v>
      </c>
      <c r="D59" s="187" t="s">
        <v>1124</v>
      </c>
      <c r="E59" s="187" t="s">
        <v>97</v>
      </c>
      <c r="F59" s="288" t="s">
        <v>1123</v>
      </c>
      <c r="G59" s="183">
        <v>2023</v>
      </c>
      <c r="H59" s="183">
        <v>2025</v>
      </c>
      <c r="I59" s="249">
        <v>488000</v>
      </c>
      <c r="J59" s="249">
        <v>400000</v>
      </c>
      <c r="K59" s="249">
        <v>340000</v>
      </c>
    </row>
    <row r="60" spans="2:15" ht="15.75" x14ac:dyDescent="0.25">
      <c r="B60" s="244" t="s">
        <v>94</v>
      </c>
      <c r="C60" s="166" t="s">
        <v>143</v>
      </c>
      <c r="D60" s="290" t="s">
        <v>1141</v>
      </c>
      <c r="E60" s="187" t="s">
        <v>97</v>
      </c>
      <c r="F60" s="288" t="s">
        <v>1142</v>
      </c>
      <c r="G60" s="183">
        <v>2023</v>
      </c>
      <c r="H60" s="183">
        <v>2024</v>
      </c>
      <c r="I60" s="249">
        <v>439200</v>
      </c>
      <c r="J60" s="249">
        <v>360000</v>
      </c>
      <c r="K60" s="249">
        <v>306000</v>
      </c>
    </row>
    <row r="61" spans="2:15" x14ac:dyDescent="0.25">
      <c r="B61" s="244" t="s">
        <v>94</v>
      </c>
      <c r="C61" s="166" t="s">
        <v>146</v>
      </c>
      <c r="D61" s="187" t="s">
        <v>1138</v>
      </c>
      <c r="E61" s="187" t="s">
        <v>97</v>
      </c>
      <c r="F61" s="288"/>
      <c r="G61" s="183">
        <v>2024</v>
      </c>
      <c r="H61" s="183">
        <v>2024</v>
      </c>
      <c r="I61" s="249">
        <v>244000</v>
      </c>
      <c r="J61" s="249">
        <v>200000</v>
      </c>
      <c r="K61" s="249">
        <v>170000</v>
      </c>
    </row>
    <row r="62" spans="2:15" ht="28.15" customHeight="1" x14ac:dyDescent="0.25">
      <c r="B62" s="115" t="s">
        <v>94</v>
      </c>
      <c r="C62" s="2" t="s">
        <v>149</v>
      </c>
      <c r="D62" s="2" t="s">
        <v>949</v>
      </c>
      <c r="E62" s="30" t="s">
        <v>238</v>
      </c>
      <c r="F62" s="2" t="s">
        <v>170</v>
      </c>
      <c r="G62" s="25">
        <v>2025</v>
      </c>
      <c r="H62" s="25">
        <v>2026</v>
      </c>
      <c r="I62" s="27">
        <v>139100</v>
      </c>
      <c r="J62" s="27">
        <v>114083.61</v>
      </c>
      <c r="K62" s="27">
        <v>96971.07</v>
      </c>
    </row>
    <row r="63" spans="2:15" ht="122.45" customHeight="1" x14ac:dyDescent="0.25">
      <c r="B63" s="117" t="s">
        <v>139</v>
      </c>
      <c r="C63" s="2" t="s">
        <v>157</v>
      </c>
      <c r="D63" s="139" t="s">
        <v>950</v>
      </c>
      <c r="E63" s="30" t="s">
        <v>177</v>
      </c>
      <c r="F63" s="42" t="s">
        <v>951</v>
      </c>
      <c r="G63" s="44">
        <v>2023</v>
      </c>
      <c r="H63" s="44">
        <v>2027</v>
      </c>
      <c r="I63" s="79">
        <v>1220000</v>
      </c>
      <c r="J63" s="79">
        <v>1000000</v>
      </c>
      <c r="K63" s="79">
        <v>1000000</v>
      </c>
      <c r="O63" s="30"/>
    </row>
    <row r="64" spans="2:15" ht="66" customHeight="1" x14ac:dyDescent="0.25">
      <c r="B64" s="117" t="s">
        <v>139</v>
      </c>
      <c r="C64" s="2" t="s">
        <v>160</v>
      </c>
      <c r="D64" s="38" t="s">
        <v>952</v>
      </c>
      <c r="E64" s="34" t="s">
        <v>177</v>
      </c>
      <c r="F64" s="42" t="s">
        <v>953</v>
      </c>
      <c r="G64" s="44">
        <v>2022</v>
      </c>
      <c r="H64" s="44">
        <v>2027</v>
      </c>
      <c r="I64" s="79">
        <v>732000</v>
      </c>
      <c r="J64" s="79">
        <v>600000</v>
      </c>
      <c r="K64" s="79">
        <v>600000</v>
      </c>
    </row>
    <row r="65" spans="2:11" ht="15.6" customHeight="1" x14ac:dyDescent="0.25">
      <c r="B65" s="117"/>
      <c r="D65" s="152"/>
      <c r="E65" s="39"/>
      <c r="F65" s="148"/>
      <c r="G65" s="153"/>
      <c r="H65" s="153"/>
      <c r="I65" s="82"/>
      <c r="J65" s="82"/>
      <c r="K65" s="82"/>
    </row>
    <row r="66" spans="2:11" ht="15.75" x14ac:dyDescent="0.25">
      <c r="C66" s="317" t="s">
        <v>954</v>
      </c>
      <c r="D66" s="317"/>
      <c r="E66" s="317"/>
      <c r="F66" s="317"/>
      <c r="G66" s="317"/>
      <c r="H66" s="317"/>
      <c r="I66" s="317"/>
      <c r="J66" s="317"/>
      <c r="K66" s="19"/>
    </row>
    <row r="68" spans="2:11" x14ac:dyDescent="0.25">
      <c r="C68" s="318" t="s">
        <v>3</v>
      </c>
      <c r="D68" s="319" t="s">
        <v>4</v>
      </c>
      <c r="E68" s="319" t="s">
        <v>5</v>
      </c>
      <c r="F68" s="319" t="s">
        <v>6</v>
      </c>
      <c r="G68" s="321" t="s">
        <v>7</v>
      </c>
      <c r="H68" s="321"/>
      <c r="I68" s="321" t="s">
        <v>8</v>
      </c>
      <c r="J68" s="321"/>
      <c r="K68" s="316" t="s">
        <v>9</v>
      </c>
    </row>
    <row r="69" spans="2:11" ht="30" x14ac:dyDescent="0.25">
      <c r="C69" s="318"/>
      <c r="D69" s="319"/>
      <c r="E69" s="319"/>
      <c r="F69" s="319"/>
      <c r="G69" s="3" t="s">
        <v>10</v>
      </c>
      <c r="H69" s="3" t="s">
        <v>11</v>
      </c>
      <c r="I69" s="4" t="s">
        <v>12</v>
      </c>
      <c r="J69" s="4" t="s">
        <v>13</v>
      </c>
      <c r="K69" s="316"/>
    </row>
    <row r="70" spans="2:11" x14ac:dyDescent="0.25">
      <c r="C70" s="327" t="s">
        <v>955</v>
      </c>
      <c r="D70" s="322"/>
      <c r="E70" s="322"/>
      <c r="F70" s="322"/>
      <c r="G70" s="322"/>
      <c r="H70" s="311"/>
      <c r="I70" s="103">
        <f>SUM(I71:I87)</f>
        <v>37945840.340000004</v>
      </c>
      <c r="J70" s="103">
        <f>SUM(J71:J87)</f>
        <v>31880163.549999997</v>
      </c>
      <c r="K70" s="103">
        <f>SUM(K71:K87)</f>
        <v>25998894.289999999</v>
      </c>
    </row>
    <row r="71" spans="2:11" s="17" customFormat="1" ht="30" x14ac:dyDescent="0.25">
      <c r="B71" s="118" t="s">
        <v>65</v>
      </c>
      <c r="C71" s="14" t="s">
        <v>163</v>
      </c>
      <c r="D71" s="16" t="s">
        <v>956</v>
      </c>
      <c r="E71" s="14" t="s">
        <v>126</v>
      </c>
      <c r="F71" s="23" t="s">
        <v>957</v>
      </c>
      <c r="G71" s="12">
        <v>2022</v>
      </c>
      <c r="H71" s="12">
        <v>2024</v>
      </c>
      <c r="I71" s="13">
        <v>2000000</v>
      </c>
      <c r="J71" s="13">
        <v>1640000</v>
      </c>
      <c r="K71" s="196">
        <v>1394000</v>
      </c>
    </row>
    <row r="72" spans="2:11" s="17" customFormat="1" ht="36" x14ac:dyDescent="0.25">
      <c r="B72" s="118" t="s">
        <v>65</v>
      </c>
      <c r="C72" s="14" t="s">
        <v>165</v>
      </c>
      <c r="D72" s="16" t="s">
        <v>958</v>
      </c>
      <c r="E72" s="14" t="s">
        <v>126</v>
      </c>
      <c r="F72" s="23" t="s">
        <v>645</v>
      </c>
      <c r="G72" s="12">
        <v>2020</v>
      </c>
      <c r="H72" s="12">
        <v>2023</v>
      </c>
      <c r="I72" s="13">
        <v>1100000</v>
      </c>
      <c r="J72" s="13">
        <v>900000</v>
      </c>
      <c r="K72" s="13">
        <v>720000</v>
      </c>
    </row>
    <row r="73" spans="2:11" s="17" customFormat="1" ht="45" x14ac:dyDescent="0.25">
      <c r="B73" s="118" t="s">
        <v>65</v>
      </c>
      <c r="C73" s="14" t="s">
        <v>167</v>
      </c>
      <c r="D73" s="16" t="s">
        <v>1061</v>
      </c>
      <c r="E73" s="14" t="s">
        <v>126</v>
      </c>
      <c r="F73" s="23"/>
      <c r="G73" s="12">
        <v>2023</v>
      </c>
      <c r="H73" s="12">
        <v>2026</v>
      </c>
      <c r="I73" s="13">
        <v>1037000</v>
      </c>
      <c r="J73" s="13">
        <v>850000</v>
      </c>
      <c r="K73" s="13">
        <v>722500</v>
      </c>
    </row>
    <row r="74" spans="2:11" s="17" customFormat="1" ht="45" x14ac:dyDescent="0.25">
      <c r="B74" s="118" t="s">
        <v>65</v>
      </c>
      <c r="C74" s="14" t="s">
        <v>171</v>
      </c>
      <c r="D74" s="16" t="s">
        <v>1062</v>
      </c>
      <c r="E74" s="14" t="s">
        <v>126</v>
      </c>
      <c r="F74" s="23"/>
      <c r="G74" s="12">
        <v>2023</v>
      </c>
      <c r="H74" s="12">
        <v>2025</v>
      </c>
      <c r="I74" s="13">
        <v>1342000</v>
      </c>
      <c r="J74" s="13">
        <v>1100000</v>
      </c>
      <c r="K74" s="13">
        <v>935000</v>
      </c>
    </row>
    <row r="75" spans="2:11" s="17" customFormat="1" x14ac:dyDescent="0.25">
      <c r="B75" s="118" t="s">
        <v>65</v>
      </c>
      <c r="C75" s="14" t="s">
        <v>173</v>
      </c>
      <c r="D75" s="16" t="s">
        <v>1063</v>
      </c>
      <c r="E75" s="14" t="s">
        <v>126</v>
      </c>
      <c r="F75" s="23"/>
      <c r="G75" s="12">
        <v>2023</v>
      </c>
      <c r="H75" s="12">
        <v>2027</v>
      </c>
      <c r="I75" s="13">
        <v>976000</v>
      </c>
      <c r="J75" s="13">
        <v>800000</v>
      </c>
      <c r="K75" s="13">
        <v>680000</v>
      </c>
    </row>
    <row r="76" spans="2:11" s="17" customFormat="1" x14ac:dyDescent="0.25">
      <c r="B76" s="118" t="s">
        <v>65</v>
      </c>
      <c r="C76" s="14" t="s">
        <v>175</v>
      </c>
      <c r="D76" s="16" t="s">
        <v>1064</v>
      </c>
      <c r="E76" s="14" t="s">
        <v>126</v>
      </c>
      <c r="F76" s="23"/>
      <c r="G76" s="12">
        <v>2024</v>
      </c>
      <c r="H76" s="12">
        <v>2027</v>
      </c>
      <c r="I76" s="13">
        <v>732000</v>
      </c>
      <c r="J76" s="13">
        <v>600000</v>
      </c>
      <c r="K76" s="13">
        <v>510000</v>
      </c>
    </row>
    <row r="77" spans="2:11" s="17" customFormat="1" ht="75" x14ac:dyDescent="0.25">
      <c r="B77" s="118" t="s">
        <v>65</v>
      </c>
      <c r="C77" s="14" t="s">
        <v>180</v>
      </c>
      <c r="D77" s="16" t="s">
        <v>1065</v>
      </c>
      <c r="E77" s="14" t="s">
        <v>126</v>
      </c>
      <c r="F77" s="23"/>
      <c r="G77" s="12">
        <v>2023</v>
      </c>
      <c r="H77" s="12">
        <v>2027</v>
      </c>
      <c r="I77" s="13">
        <v>1830000</v>
      </c>
      <c r="J77" s="13">
        <v>1500000</v>
      </c>
      <c r="K77" s="13">
        <v>1275000</v>
      </c>
    </row>
    <row r="78" spans="2:11" s="17" customFormat="1" x14ac:dyDescent="0.25">
      <c r="B78" s="118" t="s">
        <v>65</v>
      </c>
      <c r="C78" s="14" t="s">
        <v>183</v>
      </c>
      <c r="D78" s="14" t="s">
        <v>959</v>
      </c>
      <c r="E78" s="14" t="s">
        <v>470</v>
      </c>
      <c r="F78" s="23"/>
      <c r="G78" s="12">
        <v>2025</v>
      </c>
      <c r="H78" s="12">
        <v>2026</v>
      </c>
      <c r="I78" s="13">
        <v>1100000</v>
      </c>
      <c r="J78" s="13">
        <v>901639.2</v>
      </c>
      <c r="K78" s="13">
        <v>766393.32</v>
      </c>
    </row>
    <row r="79" spans="2:11" s="17" customFormat="1" ht="30" x14ac:dyDescent="0.25">
      <c r="B79" s="118" t="s">
        <v>65</v>
      </c>
      <c r="C79" s="14" t="s">
        <v>185</v>
      </c>
      <c r="D79" s="16" t="s">
        <v>960</v>
      </c>
      <c r="E79" s="14" t="s">
        <v>470</v>
      </c>
      <c r="F79" s="23"/>
      <c r="G79" s="12">
        <v>2024</v>
      </c>
      <c r="H79" s="12">
        <v>2025</v>
      </c>
      <c r="I79" s="13">
        <v>1800000</v>
      </c>
      <c r="J79" s="13">
        <v>1475409.6</v>
      </c>
      <c r="K79" s="13">
        <v>1254098.1599999999</v>
      </c>
    </row>
    <row r="80" spans="2:11" s="17" customFormat="1" ht="30" x14ac:dyDescent="0.25">
      <c r="B80" s="118" t="s">
        <v>65</v>
      </c>
      <c r="C80" s="14" t="s">
        <v>189</v>
      </c>
      <c r="D80" s="16" t="s">
        <v>961</v>
      </c>
      <c r="E80" s="14" t="s">
        <v>159</v>
      </c>
      <c r="F80" s="23"/>
      <c r="G80" s="12">
        <v>2022</v>
      </c>
      <c r="H80" s="12">
        <v>2027</v>
      </c>
      <c r="I80" s="13">
        <v>3000000</v>
      </c>
      <c r="J80" s="13">
        <v>2459016.39</v>
      </c>
      <c r="K80" s="13">
        <v>2090163.93</v>
      </c>
    </row>
    <row r="81" spans="1:49" s="17" customFormat="1" x14ac:dyDescent="0.25">
      <c r="B81" s="118" t="s">
        <v>65</v>
      </c>
      <c r="C81" s="14" t="s">
        <v>191</v>
      </c>
      <c r="D81" s="14" t="s">
        <v>962</v>
      </c>
      <c r="E81" s="14" t="s">
        <v>963</v>
      </c>
      <c r="F81" s="33" t="s">
        <v>964</v>
      </c>
      <c r="G81" s="12">
        <v>2022</v>
      </c>
      <c r="H81" s="12">
        <v>2025</v>
      </c>
      <c r="I81" s="13">
        <v>1500000</v>
      </c>
      <c r="J81" s="13">
        <v>1229508.2</v>
      </c>
      <c r="K81" s="13">
        <v>983606.56</v>
      </c>
    </row>
    <row r="82" spans="1:49" s="17" customFormat="1" ht="30" x14ac:dyDescent="0.25">
      <c r="B82" s="118" t="s">
        <v>65</v>
      </c>
      <c r="C82" s="14" t="s">
        <v>193</v>
      </c>
      <c r="D82" s="16" t="s">
        <v>965</v>
      </c>
      <c r="E82" s="14" t="s">
        <v>159</v>
      </c>
      <c r="F82" s="33" t="s">
        <v>966</v>
      </c>
      <c r="G82" s="12">
        <v>2022</v>
      </c>
      <c r="H82" s="12">
        <v>2027</v>
      </c>
      <c r="I82" s="13">
        <v>2000000</v>
      </c>
      <c r="J82" s="13">
        <v>1639344.26</v>
      </c>
      <c r="K82" s="13">
        <v>1393442.62</v>
      </c>
    </row>
    <row r="83" spans="1:49" s="17" customFormat="1" ht="48.75" x14ac:dyDescent="0.25">
      <c r="B83" s="118" t="s">
        <v>65</v>
      </c>
      <c r="C83" s="14" t="s">
        <v>195</v>
      </c>
      <c r="D83" s="16" t="s">
        <v>967</v>
      </c>
      <c r="E83" s="16" t="s">
        <v>968</v>
      </c>
      <c r="F83" s="33" t="s">
        <v>969</v>
      </c>
      <c r="G83" s="12">
        <v>2021</v>
      </c>
      <c r="H83" s="12">
        <v>2025</v>
      </c>
      <c r="I83" s="13">
        <v>2100840.34</v>
      </c>
      <c r="J83" s="13">
        <v>2500000</v>
      </c>
      <c r="K83" s="13">
        <v>1785714.29</v>
      </c>
    </row>
    <row r="84" spans="1:49" s="17" customFormat="1" x14ac:dyDescent="0.25">
      <c r="B84" s="115" t="s">
        <v>94</v>
      </c>
      <c r="C84" s="14" t="s">
        <v>199</v>
      </c>
      <c r="D84" s="2" t="s">
        <v>970</v>
      </c>
      <c r="E84" s="2" t="s">
        <v>97</v>
      </c>
      <c r="F84" s="2" t="s">
        <v>971</v>
      </c>
      <c r="G84" s="12">
        <v>2022</v>
      </c>
      <c r="H84" s="12">
        <v>2026</v>
      </c>
      <c r="I84" s="27">
        <v>5281000</v>
      </c>
      <c r="J84" s="27">
        <v>4328688.5199999996</v>
      </c>
      <c r="K84" s="27">
        <v>3679385.25</v>
      </c>
    </row>
    <row r="85" spans="1:49" s="197" customFormat="1" ht="30" x14ac:dyDescent="0.25">
      <c r="A85" s="208"/>
      <c r="B85" s="244" t="s">
        <v>94</v>
      </c>
      <c r="C85" s="231" t="s">
        <v>201</v>
      </c>
      <c r="D85" s="247" t="s">
        <v>1100</v>
      </c>
      <c r="E85" s="166" t="s">
        <v>97</v>
      </c>
      <c r="F85" s="166"/>
      <c r="G85" s="248">
        <v>2023</v>
      </c>
      <c r="H85" s="248">
        <v>2025</v>
      </c>
      <c r="I85" s="249">
        <v>3050000</v>
      </c>
      <c r="J85" s="249">
        <v>2500000</v>
      </c>
      <c r="K85" s="249">
        <v>2125000</v>
      </c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  <c r="AM85" s="208"/>
      <c r="AN85" s="208"/>
      <c r="AO85" s="208"/>
      <c r="AP85" s="208"/>
      <c r="AQ85" s="208"/>
      <c r="AR85" s="208"/>
      <c r="AS85" s="208"/>
      <c r="AT85" s="208"/>
      <c r="AU85" s="208"/>
      <c r="AV85" s="208"/>
      <c r="AW85" s="208"/>
    </row>
    <row r="86" spans="1:49" s="17" customFormat="1" ht="45" x14ac:dyDescent="0.25">
      <c r="A86" s="208"/>
      <c r="B86" s="244" t="s">
        <v>94</v>
      </c>
      <c r="C86" s="231" t="s">
        <v>204</v>
      </c>
      <c r="D86" s="247" t="s">
        <v>1099</v>
      </c>
      <c r="E86" s="166" t="s">
        <v>97</v>
      </c>
      <c r="F86" s="166"/>
      <c r="G86" s="248">
        <v>2023</v>
      </c>
      <c r="H86" s="248">
        <v>2025</v>
      </c>
      <c r="I86" s="249">
        <v>3782000</v>
      </c>
      <c r="J86" s="249">
        <v>3100000</v>
      </c>
      <c r="K86" s="249">
        <v>2635000</v>
      </c>
    </row>
    <row r="87" spans="1:49" s="17" customFormat="1" ht="30" x14ac:dyDescent="0.25">
      <c r="B87" s="115" t="s">
        <v>94</v>
      </c>
      <c r="C87" s="14" t="s">
        <v>206</v>
      </c>
      <c r="D87" s="16" t="s">
        <v>972</v>
      </c>
      <c r="E87" s="2" t="s">
        <v>97</v>
      </c>
      <c r="F87" s="2" t="s">
        <v>973</v>
      </c>
      <c r="G87" s="12">
        <v>2024</v>
      </c>
      <c r="H87" s="12">
        <v>2027</v>
      </c>
      <c r="I87" s="27">
        <v>5315000</v>
      </c>
      <c r="J87" s="27">
        <v>4356557.38</v>
      </c>
      <c r="K87" s="27">
        <v>3049590.16</v>
      </c>
    </row>
    <row r="88" spans="1:49" x14ac:dyDescent="0.25">
      <c r="C88" s="327" t="s">
        <v>974</v>
      </c>
      <c r="D88" s="322"/>
      <c r="E88" s="322"/>
      <c r="F88" s="322"/>
      <c r="G88" s="322"/>
      <c r="H88" s="311"/>
      <c r="I88" s="103">
        <f>SUM(I89)</f>
        <v>0</v>
      </c>
      <c r="J88" s="103">
        <f>SUM(J89)</f>
        <v>0</v>
      </c>
      <c r="K88" s="103">
        <f>SUM(K89)</f>
        <v>0</v>
      </c>
    </row>
    <row r="89" spans="1:49" x14ac:dyDescent="0.25">
      <c r="C89" s="28"/>
      <c r="D89" s="2"/>
      <c r="E89" s="2"/>
      <c r="F89" s="2"/>
      <c r="G89" s="2"/>
      <c r="H89" s="2"/>
      <c r="I89" s="2"/>
      <c r="J89" s="2"/>
      <c r="K89" s="2"/>
    </row>
    <row r="91" spans="1:49" ht="15.75" x14ac:dyDescent="0.25">
      <c r="C91" s="317" t="s">
        <v>975</v>
      </c>
      <c r="D91" s="317"/>
      <c r="E91" s="317"/>
      <c r="F91" s="317"/>
      <c r="G91" s="317"/>
      <c r="H91" s="317"/>
      <c r="I91" s="317"/>
      <c r="J91" s="317"/>
      <c r="K91" s="19"/>
    </row>
    <row r="93" spans="1:49" x14ac:dyDescent="0.25">
      <c r="C93" s="318" t="s">
        <v>3</v>
      </c>
      <c r="D93" s="319" t="s">
        <v>4</v>
      </c>
      <c r="E93" s="319" t="s">
        <v>5</v>
      </c>
      <c r="F93" s="319" t="s">
        <v>6</v>
      </c>
      <c r="G93" s="321" t="s">
        <v>7</v>
      </c>
      <c r="H93" s="321"/>
      <c r="I93" s="321" t="s">
        <v>8</v>
      </c>
      <c r="J93" s="321"/>
      <c r="K93" s="316" t="s">
        <v>9</v>
      </c>
    </row>
    <row r="94" spans="1:49" ht="30" x14ac:dyDescent="0.25">
      <c r="C94" s="318"/>
      <c r="D94" s="319"/>
      <c r="E94" s="319"/>
      <c r="F94" s="319"/>
      <c r="G94" s="3" t="s">
        <v>10</v>
      </c>
      <c r="H94" s="3" t="s">
        <v>11</v>
      </c>
      <c r="I94" s="4" t="s">
        <v>12</v>
      </c>
      <c r="J94" s="4" t="s">
        <v>13</v>
      </c>
      <c r="K94" s="316"/>
    </row>
    <row r="95" spans="1:49" x14ac:dyDescent="0.25">
      <c r="C95" s="327" t="s">
        <v>976</v>
      </c>
      <c r="D95" s="322"/>
      <c r="E95" s="322"/>
      <c r="F95" s="322"/>
      <c r="G95" s="322"/>
      <c r="H95" s="311"/>
      <c r="I95" s="103">
        <f>SUM(I96)</f>
        <v>500000</v>
      </c>
      <c r="J95" s="103">
        <f>SUM(J96)</f>
        <v>409836.07</v>
      </c>
      <c r="K95" s="103">
        <f>SUM(K96)</f>
        <v>409836.07</v>
      </c>
    </row>
    <row r="96" spans="1:49" x14ac:dyDescent="0.25">
      <c r="B96" s="116" t="s">
        <v>15</v>
      </c>
      <c r="C96" s="166" t="s">
        <v>211</v>
      </c>
      <c r="D96" s="166" t="s">
        <v>990</v>
      </c>
      <c r="E96" s="166" t="s">
        <v>756</v>
      </c>
      <c r="F96" s="166" t="s">
        <v>991</v>
      </c>
      <c r="G96" s="166">
        <v>2023</v>
      </c>
      <c r="H96" s="166">
        <v>2025</v>
      </c>
      <c r="I96" s="176">
        <v>500000</v>
      </c>
      <c r="J96" s="176">
        <v>409836.07</v>
      </c>
      <c r="K96" s="176">
        <v>409836.07</v>
      </c>
      <c r="L96" s="157"/>
      <c r="M96" s="157"/>
    </row>
    <row r="97" spans="2:12" x14ac:dyDescent="0.25">
      <c r="C97" s="327" t="s">
        <v>977</v>
      </c>
      <c r="D97" s="322"/>
      <c r="E97" s="322"/>
      <c r="F97" s="322"/>
      <c r="G97" s="322"/>
      <c r="H97" s="311"/>
      <c r="I97" s="103">
        <f>SUM(I98)</f>
        <v>300000</v>
      </c>
      <c r="J97" s="103">
        <f>SUM(J98)</f>
        <v>245098.36</v>
      </c>
      <c r="K97" s="103">
        <f>SUM(K98)</f>
        <v>245098.36</v>
      </c>
    </row>
    <row r="98" spans="2:12" x14ac:dyDescent="0.25">
      <c r="B98" s="116" t="s">
        <v>15</v>
      </c>
      <c r="C98" s="166" t="s">
        <v>219</v>
      </c>
      <c r="D98" s="166" t="s">
        <v>992</v>
      </c>
      <c r="E98" s="166"/>
      <c r="F98" s="166" t="s">
        <v>991</v>
      </c>
      <c r="G98" s="166">
        <v>2023</v>
      </c>
      <c r="H98" s="166">
        <v>2025</v>
      </c>
      <c r="I98" s="176">
        <v>300000</v>
      </c>
      <c r="J98" s="176">
        <v>245098.36</v>
      </c>
      <c r="K98" s="176">
        <v>245098.36</v>
      </c>
      <c r="L98" s="157"/>
    </row>
    <row r="99" spans="2:12" x14ac:dyDescent="0.25">
      <c r="C99" s="327" t="s">
        <v>978</v>
      </c>
      <c r="D99" s="322"/>
      <c r="E99" s="322"/>
      <c r="F99" s="322"/>
      <c r="G99" s="322"/>
      <c r="H99" s="311"/>
      <c r="I99" s="103">
        <f>SUM(I100)</f>
        <v>0</v>
      </c>
      <c r="J99" s="103">
        <f>SUM(J100)</f>
        <v>0</v>
      </c>
      <c r="K99" s="103">
        <f>SUM(K100)</f>
        <v>0</v>
      </c>
    </row>
    <row r="100" spans="2:12" x14ac:dyDescent="0.25">
      <c r="C100" s="2"/>
      <c r="D100" s="2"/>
      <c r="E100" s="2"/>
      <c r="F100" s="2"/>
      <c r="G100" s="2"/>
      <c r="H100" s="2"/>
      <c r="I100" s="2"/>
      <c r="J100" s="2"/>
      <c r="K100" s="2"/>
    </row>
    <row r="102" spans="2:12" ht="15.75" x14ac:dyDescent="0.25">
      <c r="C102" s="317" t="s">
        <v>979</v>
      </c>
      <c r="D102" s="317"/>
      <c r="E102" s="317"/>
      <c r="F102" s="317"/>
      <c r="G102" s="317"/>
      <c r="H102" s="317"/>
      <c r="I102" s="317"/>
      <c r="J102" s="317"/>
      <c r="K102" s="19"/>
    </row>
    <row r="104" spans="2:12" x14ac:dyDescent="0.25">
      <c r="C104" s="318" t="s">
        <v>3</v>
      </c>
      <c r="D104" s="319" t="s">
        <v>4</v>
      </c>
      <c r="E104" s="319" t="s">
        <v>5</v>
      </c>
      <c r="F104" s="319" t="s">
        <v>6</v>
      </c>
      <c r="G104" s="321" t="s">
        <v>7</v>
      </c>
      <c r="H104" s="321"/>
      <c r="I104" s="321" t="s">
        <v>8</v>
      </c>
      <c r="J104" s="321"/>
      <c r="K104" s="316" t="s">
        <v>9</v>
      </c>
    </row>
    <row r="105" spans="2:12" ht="30" x14ac:dyDescent="0.25">
      <c r="C105" s="318"/>
      <c r="D105" s="319"/>
      <c r="E105" s="319"/>
      <c r="F105" s="319"/>
      <c r="G105" s="3" t="s">
        <v>10</v>
      </c>
      <c r="H105" s="3" t="s">
        <v>11</v>
      </c>
      <c r="I105" s="4" t="s">
        <v>12</v>
      </c>
      <c r="J105" s="4" t="s">
        <v>13</v>
      </c>
      <c r="K105" s="316"/>
    </row>
    <row r="106" spans="2:12" x14ac:dyDescent="0.25">
      <c r="C106" s="327" t="s">
        <v>980</v>
      </c>
      <c r="D106" s="322"/>
      <c r="E106" s="322"/>
      <c r="F106" s="322"/>
      <c r="G106" s="322"/>
      <c r="H106" s="311"/>
      <c r="I106" s="103">
        <f>SUM(I107)</f>
        <v>1700000</v>
      </c>
      <c r="J106" s="103">
        <f>SUM(J107)</f>
        <v>0</v>
      </c>
      <c r="K106" s="103">
        <f>SUM(K107)</f>
        <v>1700000</v>
      </c>
    </row>
    <row r="107" spans="2:12" ht="30" x14ac:dyDescent="0.25">
      <c r="B107" s="116" t="s">
        <v>15</v>
      </c>
      <c r="C107" s="166" t="s">
        <v>222</v>
      </c>
      <c r="D107" s="188" t="s">
        <v>993</v>
      </c>
      <c r="E107" s="166" t="s">
        <v>994</v>
      </c>
      <c r="F107" s="166" t="s">
        <v>995</v>
      </c>
      <c r="G107" s="166">
        <v>2023</v>
      </c>
      <c r="H107" s="166">
        <v>2027</v>
      </c>
      <c r="I107" s="189">
        <v>1700000</v>
      </c>
      <c r="J107" s="166"/>
      <c r="K107" s="176">
        <v>1700000</v>
      </c>
      <c r="L107" s="157"/>
    </row>
    <row r="110" spans="2:12" ht="30" x14ac:dyDescent="0.25">
      <c r="I110" s="104" t="s">
        <v>12</v>
      </c>
      <c r="J110" s="104" t="s">
        <v>13</v>
      </c>
      <c r="K110" s="105" t="s">
        <v>9</v>
      </c>
    </row>
    <row r="111" spans="2:12" ht="15.75" x14ac:dyDescent="0.25">
      <c r="C111" s="315" t="s">
        <v>914</v>
      </c>
      <c r="D111" s="315"/>
      <c r="E111" s="315"/>
      <c r="F111" s="315"/>
      <c r="G111" s="315"/>
      <c r="H111" s="315"/>
      <c r="I111" s="154">
        <f>SUM(I10,I14)</f>
        <v>35935389</v>
      </c>
      <c r="J111" s="106">
        <f>SUM(J10,J14)</f>
        <v>29650639.009999998</v>
      </c>
      <c r="K111" s="106">
        <f>SUM(K10,K14)</f>
        <v>23766737.5</v>
      </c>
    </row>
    <row r="112" spans="2:12" ht="15.75" x14ac:dyDescent="0.25">
      <c r="C112" s="315" t="s">
        <v>923</v>
      </c>
      <c r="D112" s="315"/>
      <c r="E112" s="315"/>
      <c r="F112" s="315"/>
      <c r="G112" s="315"/>
      <c r="H112" s="315"/>
      <c r="I112" s="154">
        <f>SUM(I26)</f>
        <v>37241495.109999999</v>
      </c>
      <c r="J112" s="106">
        <f>SUM(J26)</f>
        <v>30627013.469999995</v>
      </c>
      <c r="K112" s="106">
        <f>SUM(K26)</f>
        <v>25283998.319999997</v>
      </c>
    </row>
    <row r="113" spans="3:11" ht="15.75" x14ac:dyDescent="0.25">
      <c r="C113" s="315" t="s">
        <v>954</v>
      </c>
      <c r="D113" s="315"/>
      <c r="E113" s="315"/>
      <c r="F113" s="315"/>
      <c r="G113" s="315"/>
      <c r="H113" s="315"/>
      <c r="I113" s="154">
        <f>SUM(I70,I88)</f>
        <v>37945840.340000004</v>
      </c>
      <c r="J113" s="106">
        <f>SUM(J70,J88)</f>
        <v>31880163.549999997</v>
      </c>
      <c r="K113" s="106">
        <f>SUM(K70,K88)</f>
        <v>25998894.289999999</v>
      </c>
    </row>
    <row r="114" spans="3:11" ht="15.75" x14ac:dyDescent="0.25">
      <c r="C114" s="315" t="s">
        <v>975</v>
      </c>
      <c r="D114" s="315"/>
      <c r="E114" s="315"/>
      <c r="F114" s="315"/>
      <c r="G114" s="315"/>
      <c r="H114" s="315"/>
      <c r="I114" s="154">
        <f>SUM(I95,I97,I99)</f>
        <v>800000</v>
      </c>
      <c r="J114" s="106">
        <f>SUM(J95,J97,J99)</f>
        <v>654934.42999999993</v>
      </c>
      <c r="K114" s="106">
        <f>SUM(K95,K97,K99)</f>
        <v>654934.42999999993</v>
      </c>
    </row>
    <row r="115" spans="3:11" ht="15.75" x14ac:dyDescent="0.25">
      <c r="C115" s="315" t="s">
        <v>979</v>
      </c>
      <c r="D115" s="315"/>
      <c r="E115" s="315"/>
      <c r="F115" s="315"/>
      <c r="G115" s="315"/>
      <c r="H115" s="315"/>
      <c r="I115" s="154">
        <f>SUM(I106)</f>
        <v>1700000</v>
      </c>
      <c r="J115" s="106">
        <f>SUM(J106)</f>
        <v>0</v>
      </c>
      <c r="K115" s="106">
        <f>SUM(K106)</f>
        <v>1700000</v>
      </c>
    </row>
    <row r="117" spans="3:11" ht="27.6" customHeight="1" x14ac:dyDescent="0.25">
      <c r="C117" s="313" t="s">
        <v>913</v>
      </c>
      <c r="D117" s="313"/>
      <c r="E117" s="313"/>
      <c r="F117" s="313"/>
      <c r="G117" s="313"/>
      <c r="H117" s="313"/>
      <c r="I117" s="109">
        <f>SUM(I111:I115)</f>
        <v>113622724.45</v>
      </c>
      <c r="J117" s="109">
        <f>SUM(J111:J115)</f>
        <v>92812750.459999993</v>
      </c>
      <c r="K117" s="109">
        <f>SUM(K111:K115)</f>
        <v>77404564.539999992</v>
      </c>
    </row>
  </sheetData>
  <mergeCells count="57">
    <mergeCell ref="K104:K105"/>
    <mergeCell ref="I68:J68"/>
    <mergeCell ref="C22:J22"/>
    <mergeCell ref="G24:H24"/>
    <mergeCell ref="K8:K9"/>
    <mergeCell ref="K24:K25"/>
    <mergeCell ref="K68:K69"/>
    <mergeCell ref="K93:K94"/>
    <mergeCell ref="C68:C69"/>
    <mergeCell ref="D68:D69"/>
    <mergeCell ref="E68:E69"/>
    <mergeCell ref="F68:F69"/>
    <mergeCell ref="C24:C25"/>
    <mergeCell ref="D24:D25"/>
    <mergeCell ref="E24:E25"/>
    <mergeCell ref="F24:F25"/>
    <mergeCell ref="I104:J104"/>
    <mergeCell ref="C91:J91"/>
    <mergeCell ref="C93:C94"/>
    <mergeCell ref="D93:D94"/>
    <mergeCell ref="E93:E94"/>
    <mergeCell ref="F93:F94"/>
    <mergeCell ref="G93:H93"/>
    <mergeCell ref="I93:J93"/>
    <mergeCell ref="C97:H97"/>
    <mergeCell ref="C99:H99"/>
    <mergeCell ref="C10:H10"/>
    <mergeCell ref="C14:H14"/>
    <mergeCell ref="C26:H26"/>
    <mergeCell ref="C2:E2"/>
    <mergeCell ref="C102:J102"/>
    <mergeCell ref="G68:H68"/>
    <mergeCell ref="C4:J4"/>
    <mergeCell ref="C6:J6"/>
    <mergeCell ref="C8:C9"/>
    <mergeCell ref="D8:D9"/>
    <mergeCell ref="E8:E9"/>
    <mergeCell ref="F8:F9"/>
    <mergeCell ref="G8:H8"/>
    <mergeCell ref="I8:J8"/>
    <mergeCell ref="C66:J66"/>
    <mergeCell ref="I24:J24"/>
    <mergeCell ref="C106:H106"/>
    <mergeCell ref="C70:H70"/>
    <mergeCell ref="C88:H88"/>
    <mergeCell ref="C95:H95"/>
    <mergeCell ref="C104:C105"/>
    <mergeCell ref="D104:D105"/>
    <mergeCell ref="E104:E105"/>
    <mergeCell ref="F104:F105"/>
    <mergeCell ref="G104:H104"/>
    <mergeCell ref="C117:H117"/>
    <mergeCell ref="C111:H111"/>
    <mergeCell ref="C112:H112"/>
    <mergeCell ref="C113:H113"/>
    <mergeCell ref="C114:H114"/>
    <mergeCell ref="C115:H115"/>
  </mergeCells>
  <phoneticPr fontId="28" type="noConversion"/>
  <pageMargins left="0.7" right="0.7" top="0.75" bottom="0.75" header="0.3" footer="0.3"/>
  <pageSetup paperSize="8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14568-DCDC-46CF-B1A4-613589D19925}">
  <dimension ref="C3:K53"/>
  <sheetViews>
    <sheetView zoomScale="70" zoomScaleNormal="70" workbookViewId="0">
      <selection activeCell="P45" sqref="P45"/>
    </sheetView>
  </sheetViews>
  <sheetFormatPr defaultRowHeight="15" x14ac:dyDescent="0.25"/>
  <cols>
    <col min="8" max="8" width="49.5703125" customWidth="1"/>
    <col min="9" max="9" width="22.42578125" customWidth="1"/>
    <col min="10" max="10" width="24.5703125" customWidth="1"/>
    <col min="11" max="11" width="21.42578125" customWidth="1"/>
  </cols>
  <sheetData>
    <row r="3" spans="3:11" ht="18.75" x14ac:dyDescent="0.3">
      <c r="C3" s="168" t="s">
        <v>996</v>
      </c>
      <c r="D3" s="168"/>
      <c r="E3" s="168"/>
      <c r="F3" s="168"/>
      <c r="G3" s="168"/>
      <c r="H3" s="168"/>
    </row>
    <row r="5" spans="3:11" ht="34.9" customHeight="1" x14ac:dyDescent="0.25">
      <c r="I5" s="4" t="s">
        <v>981</v>
      </c>
      <c r="J5" s="4" t="s">
        <v>13</v>
      </c>
      <c r="K5" s="4" t="s">
        <v>9</v>
      </c>
    </row>
    <row r="6" spans="3:11" ht="15.75" x14ac:dyDescent="0.25">
      <c r="C6" s="313" t="s">
        <v>1</v>
      </c>
      <c r="D6" s="313"/>
      <c r="E6" s="313"/>
      <c r="F6" s="313"/>
      <c r="G6" s="313"/>
      <c r="H6" s="313"/>
      <c r="I6" s="107">
        <f>SUM(I7:I11)</f>
        <v>509689899.42879999</v>
      </c>
      <c r="J6" s="107">
        <f t="shared" ref="J6:K6" si="0">SUM(J7:J11)</f>
        <v>294688877.7677049</v>
      </c>
      <c r="K6" s="107">
        <f t="shared" si="0"/>
        <v>385773626.91604918</v>
      </c>
    </row>
    <row r="7" spans="3:11" ht="15.75" x14ac:dyDescent="0.25">
      <c r="C7" s="314" t="s">
        <v>2</v>
      </c>
      <c r="D7" s="314"/>
      <c r="E7" s="314"/>
      <c r="F7" s="314"/>
      <c r="G7" s="314"/>
      <c r="H7" s="314"/>
      <c r="I7" s="149">
        <v>263975644.99879998</v>
      </c>
      <c r="J7" s="149">
        <v>102775707.37245901</v>
      </c>
      <c r="K7" s="149">
        <v>239140298.71359017</v>
      </c>
    </row>
    <row r="8" spans="3:11" ht="15.75" x14ac:dyDescent="0.25">
      <c r="C8" s="315" t="s">
        <v>69</v>
      </c>
      <c r="D8" s="315"/>
      <c r="E8" s="315"/>
      <c r="F8" s="315"/>
      <c r="G8" s="315"/>
      <c r="H8" s="315"/>
      <c r="I8" s="106">
        <v>78615600.640000001</v>
      </c>
      <c r="J8" s="106">
        <v>64667432.945573762</v>
      </c>
      <c r="K8" s="106">
        <v>54608131.95573771</v>
      </c>
    </row>
    <row r="9" spans="3:11" ht="15.75" x14ac:dyDescent="0.25">
      <c r="C9" s="314" t="s">
        <v>155</v>
      </c>
      <c r="D9" s="314"/>
      <c r="E9" s="314"/>
      <c r="F9" s="314"/>
      <c r="G9" s="314"/>
      <c r="H9" s="314"/>
      <c r="I9" s="106">
        <v>146909063.78999999</v>
      </c>
      <c r="J9" s="106">
        <v>111552303.96295083</v>
      </c>
      <c r="K9" s="106">
        <v>77705423.169508189</v>
      </c>
    </row>
    <row r="10" spans="3:11" ht="15.75" x14ac:dyDescent="0.25">
      <c r="C10" s="315" t="s">
        <v>280</v>
      </c>
      <c r="D10" s="315"/>
      <c r="E10" s="315"/>
      <c r="F10" s="315"/>
      <c r="G10" s="315"/>
      <c r="H10" s="315"/>
      <c r="I10" s="106">
        <v>5570000</v>
      </c>
      <c r="J10" s="106">
        <v>3688524</v>
      </c>
      <c r="K10" s="106">
        <v>3940000</v>
      </c>
    </row>
    <row r="11" spans="3:11" ht="15.75" x14ac:dyDescent="0.25">
      <c r="C11" s="315" t="s">
        <v>290</v>
      </c>
      <c r="D11" s="315"/>
      <c r="E11" s="315"/>
      <c r="F11" s="315"/>
      <c r="G11" s="315"/>
      <c r="H11" s="315"/>
      <c r="I11" s="106">
        <v>14619590</v>
      </c>
      <c r="J11" s="106">
        <v>12004909.486721311</v>
      </c>
      <c r="K11" s="106">
        <v>10379773.077213114</v>
      </c>
    </row>
    <row r="13" spans="3:11" ht="30" x14ac:dyDescent="0.25">
      <c r="C13" s="335"/>
      <c r="D13" s="335"/>
      <c r="E13" s="335"/>
      <c r="F13" s="335"/>
      <c r="G13" s="335"/>
      <c r="H13" s="336"/>
      <c r="I13" s="198" t="s">
        <v>981</v>
      </c>
      <c r="J13" s="198" t="s">
        <v>13</v>
      </c>
      <c r="K13" s="198" t="s">
        <v>9</v>
      </c>
    </row>
    <row r="14" spans="3:11" ht="15.75" x14ac:dyDescent="0.25">
      <c r="C14" s="313" t="s">
        <v>321</v>
      </c>
      <c r="D14" s="313"/>
      <c r="E14" s="313"/>
      <c r="F14" s="313"/>
      <c r="G14" s="313"/>
      <c r="H14" s="313"/>
      <c r="I14" s="107">
        <f>SUM(I15:I20)</f>
        <v>907803411.94000006</v>
      </c>
      <c r="J14" s="107">
        <f t="shared" ref="J14:K14" si="1">SUM(J15:J20)</f>
        <v>750187974.49814105</v>
      </c>
      <c r="K14" s="107">
        <f t="shared" si="1"/>
        <v>599459680.71289504</v>
      </c>
    </row>
    <row r="15" spans="3:11" ht="15.75" x14ac:dyDescent="0.25">
      <c r="C15" s="315" t="s">
        <v>322</v>
      </c>
      <c r="D15" s="315"/>
      <c r="E15" s="315"/>
      <c r="F15" s="315"/>
      <c r="G15" s="315"/>
      <c r="H15" s="315"/>
      <c r="I15" s="106">
        <v>167408783.24000001</v>
      </c>
      <c r="J15" s="106">
        <v>146560442.38016394</v>
      </c>
      <c r="K15" s="106">
        <v>90978712.88557376</v>
      </c>
    </row>
    <row r="16" spans="3:11" ht="15.75" x14ac:dyDescent="0.25">
      <c r="C16" s="315" t="s">
        <v>388</v>
      </c>
      <c r="D16" s="315"/>
      <c r="E16" s="315"/>
      <c r="F16" s="315"/>
      <c r="G16" s="315"/>
      <c r="H16" s="315"/>
      <c r="I16" s="106">
        <v>37884400</v>
      </c>
      <c r="J16" s="106">
        <v>31329381.943606559</v>
      </c>
      <c r="K16" s="106">
        <v>27683704.915245898</v>
      </c>
    </row>
    <row r="17" spans="3:11" ht="15.75" x14ac:dyDescent="0.25">
      <c r="C17" s="315" t="s">
        <v>409</v>
      </c>
      <c r="D17" s="315"/>
      <c r="E17" s="315"/>
      <c r="F17" s="315"/>
      <c r="G17" s="315"/>
      <c r="H17" s="315"/>
      <c r="I17" s="106">
        <v>412564265.16999996</v>
      </c>
      <c r="J17" s="106">
        <v>340465678.02180326</v>
      </c>
      <c r="K17" s="106">
        <v>281175019.99803275</v>
      </c>
    </row>
    <row r="18" spans="3:11" ht="15.75" x14ac:dyDescent="0.25">
      <c r="C18" s="315" t="s">
        <v>503</v>
      </c>
      <c r="D18" s="315"/>
      <c r="E18" s="315"/>
      <c r="F18" s="315"/>
      <c r="G18" s="315"/>
      <c r="H18" s="315"/>
      <c r="I18" s="106">
        <v>28479400</v>
      </c>
      <c r="J18" s="106">
        <v>23354698.163934425</v>
      </c>
      <c r="K18" s="106">
        <v>20012532.264918029</v>
      </c>
    </row>
    <row r="19" spans="3:11" ht="31.9" customHeight="1" x14ac:dyDescent="0.25">
      <c r="C19" s="314" t="s">
        <v>533</v>
      </c>
      <c r="D19" s="314"/>
      <c r="E19" s="314"/>
      <c r="F19" s="314"/>
      <c r="G19" s="314"/>
      <c r="H19" s="314"/>
      <c r="I19" s="106">
        <v>72480686.950000003</v>
      </c>
      <c r="J19" s="106">
        <v>58953350.48409836</v>
      </c>
      <c r="K19" s="106">
        <v>49036104.75918033</v>
      </c>
    </row>
    <row r="20" spans="3:11" ht="15.75" x14ac:dyDescent="0.25">
      <c r="C20" s="315" t="s">
        <v>572</v>
      </c>
      <c r="D20" s="315"/>
      <c r="E20" s="315"/>
      <c r="F20" s="315"/>
      <c r="G20" s="315"/>
      <c r="H20" s="315"/>
      <c r="I20" s="106">
        <v>188985876.58000001</v>
      </c>
      <c r="J20" s="106">
        <v>149524423.50453442</v>
      </c>
      <c r="K20" s="106">
        <v>130573605.88994426</v>
      </c>
    </row>
    <row r="22" spans="3:11" ht="30" x14ac:dyDescent="0.25">
      <c r="C22" s="335"/>
      <c r="D22" s="335"/>
      <c r="E22" s="335"/>
      <c r="F22" s="335"/>
      <c r="G22" s="335"/>
      <c r="H22" s="336"/>
      <c r="I22" s="198" t="s">
        <v>981</v>
      </c>
      <c r="J22" s="198" t="s">
        <v>13</v>
      </c>
      <c r="K22" s="198" t="s">
        <v>9</v>
      </c>
    </row>
    <row r="23" spans="3:11" ht="15.75" x14ac:dyDescent="0.25">
      <c r="C23" s="313" t="s">
        <v>684</v>
      </c>
      <c r="D23" s="313"/>
      <c r="E23" s="313"/>
      <c r="F23" s="313"/>
      <c r="G23" s="313"/>
      <c r="H23" s="313"/>
      <c r="I23" s="107">
        <f>SUM(I24:I25)</f>
        <v>292826467.38999999</v>
      </c>
      <c r="J23" s="107">
        <f t="shared" ref="J23:K23" si="2">SUM(J24:J25)</f>
        <v>236479725.96049175</v>
      </c>
      <c r="K23" s="107">
        <f t="shared" si="2"/>
        <v>198668169.35262296</v>
      </c>
    </row>
    <row r="24" spans="3:11" ht="15.75" x14ac:dyDescent="0.25">
      <c r="C24" s="315" t="s">
        <v>685</v>
      </c>
      <c r="D24" s="315"/>
      <c r="E24" s="315"/>
      <c r="F24" s="315"/>
      <c r="G24" s="315"/>
      <c r="H24" s="315"/>
      <c r="I24" s="106">
        <v>24032780</v>
      </c>
      <c r="J24" s="106">
        <v>19699000</v>
      </c>
      <c r="K24" s="106">
        <v>16669150</v>
      </c>
    </row>
    <row r="25" spans="3:11" ht="15.75" x14ac:dyDescent="0.25">
      <c r="C25" s="315" t="s">
        <v>695</v>
      </c>
      <c r="D25" s="315"/>
      <c r="E25" s="315"/>
      <c r="F25" s="315"/>
      <c r="G25" s="315"/>
      <c r="H25" s="315"/>
      <c r="I25" s="106">
        <v>268793687.38999999</v>
      </c>
      <c r="J25" s="106">
        <v>216780725.96049175</v>
      </c>
      <c r="K25" s="106">
        <v>181999019.35262296</v>
      </c>
    </row>
    <row r="27" spans="3:11" ht="30" x14ac:dyDescent="0.25">
      <c r="C27" s="335"/>
      <c r="D27" s="335"/>
      <c r="E27" s="335"/>
      <c r="F27" s="335"/>
      <c r="G27" s="335"/>
      <c r="H27" s="336"/>
      <c r="I27" s="198" t="s">
        <v>981</v>
      </c>
      <c r="J27" s="198" t="s">
        <v>13</v>
      </c>
      <c r="K27" s="198" t="s">
        <v>9</v>
      </c>
    </row>
    <row r="28" spans="3:11" ht="15.75" x14ac:dyDescent="0.25">
      <c r="C28" s="313" t="s">
        <v>750</v>
      </c>
      <c r="D28" s="313"/>
      <c r="E28" s="313"/>
      <c r="F28" s="313"/>
      <c r="G28" s="313"/>
      <c r="H28" s="313"/>
      <c r="I28" s="107">
        <f>SUM(I29:I32)</f>
        <v>410340960.92623997</v>
      </c>
      <c r="J28" s="107">
        <f>SUM(J29:J32)</f>
        <v>325954112.14137709</v>
      </c>
      <c r="K28" s="107">
        <f>SUM(K29:K32)</f>
        <v>240104021.54747048</v>
      </c>
    </row>
    <row r="29" spans="3:11" ht="15.75" x14ac:dyDescent="0.25">
      <c r="C29" s="315" t="s">
        <v>751</v>
      </c>
      <c r="D29" s="315"/>
      <c r="E29" s="315"/>
      <c r="F29" s="315"/>
      <c r="G29" s="315"/>
      <c r="H29" s="315"/>
      <c r="I29" s="106">
        <v>4500000</v>
      </c>
      <c r="J29" s="106">
        <v>4034000</v>
      </c>
      <c r="K29" s="106">
        <v>3821900</v>
      </c>
    </row>
    <row r="30" spans="3:11" ht="15.75" x14ac:dyDescent="0.25">
      <c r="C30" s="315" t="s">
        <v>760</v>
      </c>
      <c r="D30" s="315"/>
      <c r="E30" s="315"/>
      <c r="F30" s="315"/>
      <c r="G30" s="315"/>
      <c r="H30" s="315"/>
      <c r="I30" s="106">
        <v>86026571.030000001</v>
      </c>
      <c r="J30" s="106">
        <v>69468558.170000002</v>
      </c>
      <c r="K30" s="106">
        <v>46672604.609999999</v>
      </c>
    </row>
    <row r="31" spans="3:11" ht="15.75" x14ac:dyDescent="0.25">
      <c r="C31" s="315" t="s">
        <v>796</v>
      </c>
      <c r="D31" s="315"/>
      <c r="E31" s="315"/>
      <c r="F31" s="315"/>
      <c r="G31" s="315"/>
      <c r="H31" s="315"/>
      <c r="I31" s="106">
        <v>75762716.579999998</v>
      </c>
      <c r="J31" s="106">
        <v>59277816.779999994</v>
      </c>
      <c r="K31" s="106">
        <v>44533565.408500001</v>
      </c>
    </row>
    <row r="32" spans="3:11" ht="15.75" x14ac:dyDescent="0.25">
      <c r="C32" s="315" t="s">
        <v>822</v>
      </c>
      <c r="D32" s="315"/>
      <c r="E32" s="315"/>
      <c r="F32" s="315"/>
      <c r="G32" s="315"/>
      <c r="H32" s="315"/>
      <c r="I32" s="106">
        <v>244051673.31623998</v>
      </c>
      <c r="J32" s="106">
        <v>193173737.1913771</v>
      </c>
      <c r="K32" s="106">
        <v>145075951.52897048</v>
      </c>
    </row>
    <row r="34" spans="3:11" ht="30" x14ac:dyDescent="0.25">
      <c r="C34" s="335"/>
      <c r="D34" s="335"/>
      <c r="E34" s="335"/>
      <c r="F34" s="335"/>
      <c r="G34" s="335"/>
      <c r="H34" s="336"/>
      <c r="I34" s="198" t="s">
        <v>981</v>
      </c>
      <c r="J34" s="198" t="s">
        <v>13</v>
      </c>
      <c r="K34" s="198" t="s">
        <v>9</v>
      </c>
    </row>
    <row r="35" spans="3:11" ht="15.75" x14ac:dyDescent="0.25">
      <c r="C35" s="313" t="s">
        <v>913</v>
      </c>
      <c r="D35" s="313"/>
      <c r="E35" s="313"/>
      <c r="F35" s="313"/>
      <c r="G35" s="313"/>
      <c r="H35" s="313"/>
      <c r="I35" s="107">
        <f>SUM(I36:I40)</f>
        <v>113622724.45</v>
      </c>
      <c r="J35" s="107">
        <f>SUM(J36:J40)</f>
        <v>92812750.459999993</v>
      </c>
      <c r="K35" s="107">
        <f>SUM(K36:K40)</f>
        <v>77404564.539999992</v>
      </c>
    </row>
    <row r="36" spans="3:11" ht="15.75" x14ac:dyDescent="0.25">
      <c r="C36" s="315" t="s">
        <v>914</v>
      </c>
      <c r="D36" s="315"/>
      <c r="E36" s="315"/>
      <c r="F36" s="315"/>
      <c r="G36" s="315"/>
      <c r="H36" s="315"/>
      <c r="I36" s="106">
        <v>35935389</v>
      </c>
      <c r="J36" s="106">
        <v>29650639.009999998</v>
      </c>
      <c r="K36" s="106">
        <v>23766737.5</v>
      </c>
    </row>
    <row r="37" spans="3:11" ht="15.75" x14ac:dyDescent="0.25">
      <c r="C37" s="315" t="s">
        <v>923</v>
      </c>
      <c r="D37" s="315"/>
      <c r="E37" s="315"/>
      <c r="F37" s="315"/>
      <c r="G37" s="315"/>
      <c r="H37" s="315"/>
      <c r="I37" s="106">
        <v>37241495.109999999</v>
      </c>
      <c r="J37" s="106">
        <v>30627013.469999995</v>
      </c>
      <c r="K37" s="106">
        <v>25283998.319999997</v>
      </c>
    </row>
    <row r="38" spans="3:11" ht="15.75" x14ac:dyDescent="0.25">
      <c r="C38" s="315" t="s">
        <v>954</v>
      </c>
      <c r="D38" s="315"/>
      <c r="E38" s="315"/>
      <c r="F38" s="315"/>
      <c r="G38" s="315"/>
      <c r="H38" s="315"/>
      <c r="I38" s="106">
        <v>37945840.340000004</v>
      </c>
      <c r="J38" s="106">
        <v>31880163.549999997</v>
      </c>
      <c r="K38" s="106">
        <v>25998894.289999999</v>
      </c>
    </row>
    <row r="39" spans="3:11" ht="15.75" x14ac:dyDescent="0.25">
      <c r="C39" s="315" t="s">
        <v>975</v>
      </c>
      <c r="D39" s="315"/>
      <c r="E39" s="315"/>
      <c r="F39" s="315"/>
      <c r="G39" s="315"/>
      <c r="H39" s="315"/>
      <c r="I39" s="106">
        <v>800000</v>
      </c>
      <c r="J39" s="106">
        <v>654934.42999999993</v>
      </c>
      <c r="K39" s="106">
        <v>654934.42999999993</v>
      </c>
    </row>
    <row r="40" spans="3:11" ht="15.75" x14ac:dyDescent="0.25">
      <c r="C40" s="315" t="s">
        <v>979</v>
      </c>
      <c r="D40" s="315"/>
      <c r="E40" s="315"/>
      <c r="F40" s="315"/>
      <c r="G40" s="315"/>
      <c r="H40" s="315"/>
      <c r="I40" s="106">
        <v>1700000</v>
      </c>
      <c r="J40" s="106">
        <v>0</v>
      </c>
      <c r="K40" s="106">
        <v>1700000</v>
      </c>
    </row>
    <row r="43" spans="3:11" ht="30" x14ac:dyDescent="0.25">
      <c r="I43" s="198" t="s">
        <v>981</v>
      </c>
      <c r="J43" s="198" t="s">
        <v>13</v>
      </c>
      <c r="K43" s="198" t="s">
        <v>9</v>
      </c>
    </row>
    <row r="44" spans="3:11" ht="18.75" x14ac:dyDescent="0.3">
      <c r="F44" s="337" t="s">
        <v>982</v>
      </c>
      <c r="G44" s="337"/>
      <c r="H44" s="337"/>
      <c r="I44" s="155">
        <f>SUM(I6,I14,I23,I28,I35)</f>
        <v>2234283464.1350398</v>
      </c>
      <c r="J44" s="155">
        <f>SUM(J6,J14,J23,J28,J35)</f>
        <v>1700123440.8277149</v>
      </c>
      <c r="K44" s="155">
        <f>SUM(K6,K14,K23,K28,K35)</f>
        <v>1501410063.0690377</v>
      </c>
    </row>
    <row r="47" spans="3:11" ht="30" x14ac:dyDescent="0.25">
      <c r="C47" s="335"/>
      <c r="D47" s="335"/>
      <c r="E47" s="335"/>
      <c r="F47" s="335"/>
      <c r="G47" s="335"/>
      <c r="H47" s="336"/>
      <c r="I47" s="198" t="s">
        <v>981</v>
      </c>
      <c r="J47" s="198" t="s">
        <v>13</v>
      </c>
      <c r="K47" s="198" t="s">
        <v>9</v>
      </c>
    </row>
    <row r="48" spans="3:11" ht="15.75" x14ac:dyDescent="0.25">
      <c r="C48" s="313" t="s">
        <v>1</v>
      </c>
      <c r="D48" s="313"/>
      <c r="E48" s="313"/>
      <c r="F48" s="313"/>
      <c r="G48" s="313"/>
      <c r="H48" s="313"/>
      <c r="I48" s="107">
        <v>509689899.42879999</v>
      </c>
      <c r="J48" s="107">
        <v>294688877.7677049</v>
      </c>
      <c r="K48" s="107">
        <v>385773626.91604918</v>
      </c>
    </row>
    <row r="49" spans="3:11" ht="15.75" x14ac:dyDescent="0.25">
      <c r="C49" s="313" t="s">
        <v>321</v>
      </c>
      <c r="D49" s="313"/>
      <c r="E49" s="313"/>
      <c r="F49" s="313"/>
      <c r="G49" s="313"/>
      <c r="H49" s="313"/>
      <c r="I49" s="107">
        <v>907803411.94000006</v>
      </c>
      <c r="J49" s="107">
        <v>750187974.49814105</v>
      </c>
      <c r="K49" s="107">
        <v>599459680.71289504</v>
      </c>
    </row>
    <row r="50" spans="3:11" ht="15.75" x14ac:dyDescent="0.25">
      <c r="C50" s="313" t="s">
        <v>684</v>
      </c>
      <c r="D50" s="313"/>
      <c r="E50" s="313"/>
      <c r="F50" s="313"/>
      <c r="G50" s="313"/>
      <c r="H50" s="313"/>
      <c r="I50" s="107">
        <v>292826467.38999999</v>
      </c>
      <c r="J50" s="107">
        <v>236479725.96049175</v>
      </c>
      <c r="K50" s="107">
        <v>198668169.35262296</v>
      </c>
    </row>
    <row r="51" spans="3:11" ht="15.75" x14ac:dyDescent="0.25">
      <c r="C51" s="313" t="s">
        <v>750</v>
      </c>
      <c r="D51" s="313"/>
      <c r="E51" s="313"/>
      <c r="F51" s="313"/>
      <c r="G51" s="313"/>
      <c r="H51" s="313"/>
      <c r="I51" s="107">
        <v>410340960.92623997</v>
      </c>
      <c r="J51" s="107">
        <v>325954112.14137709</v>
      </c>
      <c r="K51" s="107">
        <v>240104021.54747048</v>
      </c>
    </row>
    <row r="52" spans="3:11" ht="15.75" x14ac:dyDescent="0.25">
      <c r="C52" s="313" t="s">
        <v>913</v>
      </c>
      <c r="D52" s="313"/>
      <c r="E52" s="313"/>
      <c r="F52" s="313"/>
      <c r="G52" s="313"/>
      <c r="H52" s="313"/>
      <c r="I52" s="107">
        <v>113622724.45</v>
      </c>
      <c r="J52" s="107">
        <v>92812750.459999993</v>
      </c>
      <c r="K52" s="107">
        <v>77404564.539999992</v>
      </c>
    </row>
    <row r="53" spans="3:11" ht="18.75" x14ac:dyDescent="0.3">
      <c r="C53" s="338"/>
      <c r="D53" s="338"/>
      <c r="E53" s="339"/>
      <c r="F53" s="337" t="s">
        <v>982</v>
      </c>
      <c r="G53" s="337"/>
      <c r="H53" s="337"/>
      <c r="I53" s="155">
        <f>SUM(I48:I52)</f>
        <v>2234283464.1350398</v>
      </c>
      <c r="J53" s="155">
        <f t="shared" ref="J53:K53" si="3">SUM(J48:J52)</f>
        <v>1700123440.8277149</v>
      </c>
      <c r="K53" s="155">
        <f t="shared" si="3"/>
        <v>1501410063.0690377</v>
      </c>
    </row>
  </sheetData>
  <mergeCells count="40">
    <mergeCell ref="C35:H35"/>
    <mergeCell ref="C51:H51"/>
    <mergeCell ref="C52:H52"/>
    <mergeCell ref="F53:H53"/>
    <mergeCell ref="C47:H47"/>
    <mergeCell ref="C53:E53"/>
    <mergeCell ref="C48:H48"/>
    <mergeCell ref="C49:H49"/>
    <mergeCell ref="C50:H50"/>
    <mergeCell ref="F44:H44"/>
    <mergeCell ref="C36:H36"/>
    <mergeCell ref="C37:H37"/>
    <mergeCell ref="C38:H38"/>
    <mergeCell ref="C39:H39"/>
    <mergeCell ref="C40:H40"/>
    <mergeCell ref="C6:H6"/>
    <mergeCell ref="C15:H15"/>
    <mergeCell ref="C16:H16"/>
    <mergeCell ref="C17:H17"/>
    <mergeCell ref="C18:H18"/>
    <mergeCell ref="C7:H7"/>
    <mergeCell ref="C8:H8"/>
    <mergeCell ref="C9:H9"/>
    <mergeCell ref="C10:H10"/>
    <mergeCell ref="C11:H11"/>
    <mergeCell ref="C13:H13"/>
    <mergeCell ref="C27:H27"/>
    <mergeCell ref="C34:H34"/>
    <mergeCell ref="C28:H28"/>
    <mergeCell ref="C20:H20"/>
    <mergeCell ref="C14:H14"/>
    <mergeCell ref="C24:H24"/>
    <mergeCell ref="C25:H25"/>
    <mergeCell ref="C23:H23"/>
    <mergeCell ref="C19:H19"/>
    <mergeCell ref="C22:H22"/>
    <mergeCell ref="C29:H29"/>
    <mergeCell ref="C30:H30"/>
    <mergeCell ref="C31:H31"/>
    <mergeCell ref="C32:H3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2627c6-e217-499c-b5a7-cf370326ee79">
      <Terms xmlns="http://schemas.microsoft.com/office/infopath/2007/PartnerControls"/>
    </lcf76f155ced4ddcb4097134ff3c332f>
    <TaxCatchAll xmlns="a63e6597-4531-4dc2-bc76-96d4fb27f39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30284FCED48548B9B0C20996C68E03" ma:contentTypeVersion="16" ma:contentTypeDescription="Ustvari nov dokument." ma:contentTypeScope="" ma:versionID="ca53a9938d73e64d269d369319676895">
  <xsd:schema xmlns:xsd="http://www.w3.org/2001/XMLSchema" xmlns:xs="http://www.w3.org/2001/XMLSchema" xmlns:p="http://schemas.microsoft.com/office/2006/metadata/properties" xmlns:ns2="f42627c6-e217-499c-b5a7-cf370326ee79" xmlns:ns3="a63e6597-4531-4dc2-bc76-96d4fb27f392" targetNamespace="http://schemas.microsoft.com/office/2006/metadata/properties" ma:root="true" ma:fieldsID="c2957f2adff1476be833e9bfd1ce194b" ns2:_="" ns3:_="">
    <xsd:import namespace="f42627c6-e217-499c-b5a7-cf370326ee79"/>
    <xsd:import namespace="a63e6597-4531-4dc2-bc76-96d4fb27f3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2627c6-e217-499c-b5a7-cf370326ee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Oznake slike" ma:readOnly="false" ma:fieldId="{5cf76f15-5ced-4ddc-b409-7134ff3c332f}" ma:taxonomyMulti="true" ma:sspId="08d5e401-48a0-48e4-a2c9-359257449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e6597-4531-4dc2-bc76-96d4fb27f3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638d2e-464c-49af-b702-1f485c521d94}" ma:internalName="TaxCatchAll" ma:showField="CatchAllData" ma:web="a63e6597-4531-4dc2-bc76-96d4fb27f3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8E8807-BA14-4AE5-922B-2A26398251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05A429-579A-4227-9F38-76868A081823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f42627c6-e217-499c-b5a7-cf370326ee79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63e6597-4531-4dc2-bc76-96d4fb27f392"/>
  </ds:schemaRefs>
</ds:datastoreItem>
</file>

<file path=customXml/itemProps3.xml><?xml version="1.0" encoding="utf-8"?>
<ds:datastoreItem xmlns:ds="http://schemas.openxmlformats.org/officeDocument/2006/customXml" ds:itemID="{21BAF797-061D-4E85-B849-1632CD41B2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2627c6-e217-499c-b5a7-cf370326ee79"/>
    <ds:schemaRef ds:uri="a63e6597-4531-4dc2-bc76-96d4fb27f3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6</vt:i4>
      </vt:variant>
    </vt:vector>
  </HeadingPairs>
  <TitlesOfParts>
    <vt:vector size="6" baseType="lpstr">
      <vt:lpstr>RAZVOJNI CILJ 1</vt:lpstr>
      <vt:lpstr>RAZVOJNI CILJ 2</vt:lpstr>
      <vt:lpstr>RAZVOJNI CILJ 3</vt:lpstr>
      <vt:lpstr>RAZVOJNI CILJ 4</vt:lpstr>
      <vt:lpstr>RAZVOJNI CILJ 5</vt:lpstr>
      <vt:lpstr>SKUPNI IZRAČUN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Doris Pavuna Stanko</dc:creator>
  <cp:keywords/>
  <dc:description/>
  <cp:lastModifiedBy>Doris STANKO</cp:lastModifiedBy>
  <cp:revision/>
  <dcterms:created xsi:type="dcterms:W3CDTF">2021-04-20T12:03:00Z</dcterms:created>
  <dcterms:modified xsi:type="dcterms:W3CDTF">2022-07-06T11:47:59Z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0x010100BE30284FCED48548B9B0C20996C68E03</vt:lpwstr>
  </property>
  <property fmtid="{D5CDD505-2E9C-101B-9397-08002B2CF9AE}" pid="3" name="MediaServiceImageTags">
    <vt:lpwstr/>
  </property>
</Properties>
</file>